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5 сессия 31.07.2025\Решение № об утв. отчета об исп. бюджета МО БР за 2024 г\"/>
    </mc:Choice>
  </mc:AlternateContent>
  <xr:revisionPtr revIDLastSave="0" documentId="13_ncr:1_{BB8CC6AD-5E01-4EA3-9128-EB2E2D8A73D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4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71" i="1" l="1"/>
  <c r="E71" i="1" s="1"/>
  <c r="E70" i="1"/>
  <c r="E69" i="1"/>
  <c r="C68" i="1"/>
  <c r="E68" i="1" s="1"/>
  <c r="E67" i="1"/>
  <c r="C66" i="1"/>
  <c r="E66" i="1" s="1"/>
  <c r="C65" i="1"/>
  <c r="E65" i="1" s="1"/>
  <c r="E64" i="1"/>
  <c r="C63" i="1"/>
  <c r="E63" i="1" s="1"/>
  <c r="D62" i="1"/>
  <c r="E62" i="1" s="1"/>
  <c r="C62" i="1"/>
  <c r="E61" i="1"/>
  <c r="E60" i="1"/>
  <c r="C60" i="1"/>
  <c r="C59" i="1"/>
  <c r="E59" i="1" s="1"/>
  <c r="D58" i="1"/>
  <c r="E58" i="1" s="1"/>
  <c r="C58" i="1"/>
  <c r="C57" i="1"/>
  <c r="E57" i="1" s="1"/>
  <c r="E56" i="1"/>
  <c r="C56" i="1"/>
  <c r="E55" i="1"/>
  <c r="C54" i="1"/>
  <c r="E54" i="1" s="1"/>
  <c r="C53" i="1"/>
  <c r="E53" i="1" s="1"/>
  <c r="E52" i="1"/>
  <c r="C52" i="1"/>
  <c r="C51" i="1"/>
  <c r="E51" i="1" s="1"/>
  <c r="C50" i="1"/>
  <c r="E50" i="1" s="1"/>
  <c r="C49" i="1"/>
  <c r="E49" i="1" s="1"/>
  <c r="E48" i="1"/>
  <c r="C48" i="1"/>
  <c r="C47" i="1"/>
  <c r="E47" i="1" s="1"/>
  <c r="C46" i="1"/>
  <c r="E46" i="1" s="1"/>
  <c r="C45" i="1"/>
  <c r="E45" i="1" s="1"/>
  <c r="E44" i="1"/>
  <c r="C44" i="1"/>
  <c r="C43" i="1"/>
  <c r="E43" i="1" s="1"/>
  <c r="C42" i="1"/>
  <c r="E42" i="1" s="1"/>
  <c r="C41" i="1"/>
  <c r="E41" i="1" s="1"/>
  <c r="E40" i="1"/>
  <c r="C40" i="1"/>
  <c r="C39" i="1"/>
  <c r="E39" i="1" s="1"/>
  <c r="C38" i="1"/>
  <c r="E38" i="1" s="1"/>
  <c r="C37" i="1"/>
  <c r="E37" i="1" s="1"/>
  <c r="E36" i="1"/>
  <c r="C36" i="1"/>
  <c r="C35" i="1"/>
  <c r="E35" i="1" s="1"/>
  <c r="E34" i="1"/>
  <c r="D33" i="1"/>
  <c r="D32" i="1" s="1"/>
  <c r="E32" i="1" s="1"/>
  <c r="C33" i="1"/>
  <c r="C32" i="1" s="1"/>
  <c r="E31" i="1"/>
  <c r="C30" i="1"/>
  <c r="E30" i="1" s="1"/>
  <c r="C29" i="1"/>
  <c r="E29" i="1" s="1"/>
  <c r="E28" i="1"/>
  <c r="C28" i="1"/>
  <c r="C27" i="1"/>
  <c r="E27" i="1" s="1"/>
  <c r="C26" i="1"/>
  <c r="E26" i="1" s="1"/>
  <c r="E25" i="1"/>
  <c r="C24" i="1"/>
  <c r="E24" i="1" s="1"/>
  <c r="E23" i="1"/>
  <c r="E22" i="1"/>
  <c r="E21" i="1"/>
  <c r="C20" i="1"/>
  <c r="E20" i="1" s="1"/>
  <c r="C19" i="1"/>
  <c r="E19" i="1" s="1"/>
  <c r="E18" i="1"/>
  <c r="C18" i="1"/>
  <c r="C17" i="1"/>
  <c r="E17" i="1" s="1"/>
  <c r="E16" i="1"/>
  <c r="C15" i="1"/>
  <c r="E15" i="1" s="1"/>
  <c r="C14" i="1"/>
  <c r="E14" i="1" s="1"/>
  <c r="E13" i="1"/>
  <c r="C13" i="1"/>
  <c r="C12" i="1"/>
  <c r="E12" i="1" s="1"/>
  <c r="E11" i="1"/>
  <c r="E10" i="1"/>
  <c r="C9" i="1"/>
  <c r="E9" i="1" s="1"/>
  <c r="D8" i="1"/>
  <c r="D72" i="1" s="1"/>
  <c r="C8" i="1" l="1"/>
  <c r="E33" i="1"/>
  <c r="C72" i="1" l="1"/>
  <c r="E72" i="1" s="1"/>
  <c r="E8" i="1"/>
</calcChain>
</file>

<file path=xl/sharedStrings.xml><?xml version="1.0" encoding="utf-8"?>
<sst xmlns="http://schemas.openxmlformats.org/spreadsheetml/2006/main" count="142" uniqueCount="142">
  <si>
    <t>Приложение 1</t>
  </si>
  <si>
    <t>Исполнение бюджета по доходам  муниципального образования   Белореченский муниципальный район Краснодарского края по кодам видов (подвидов) доходов за 2024 год</t>
  </si>
  <si>
    <t>(рублей)</t>
  </si>
  <si>
    <t>Код</t>
  </si>
  <si>
    <t>Наименование дохода</t>
  </si>
  <si>
    <t>Утверждено на 2024 год</t>
  </si>
  <si>
    <t>Исполнено за 2024 год</t>
  </si>
  <si>
    <t>Отклонение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</si>
  <si>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</si>
  <si>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</si>
  <si>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</si>
  <si>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</si>
  <si>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</si>
  <si>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</si>
  <si>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</si>
  <si>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</si>
  <si>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</si>
  <si>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</si>
  <si>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</si>
  <si>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</si>
  <si>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</si>
  <si>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</si>
  <si>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</si>
  <si>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</si>
  <si>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</si>
  <si>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</si>
  <si>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</si>
  <si>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</si>
  <si>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</si>
  <si>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</si>
  <si>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</si>
  <si>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</si>
  <si>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</si>
  <si>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</si>
  <si>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</si>
  <si>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</si>
  <si>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</si>
  <si>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</si>
  <si>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1 11 05300 00 0000 120</t>
  </si>
  <si>
    <t>Плата по соглашениям об установлении сервитута в отношении земельных участков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</si>
  <si>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</si>
  <si>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</si>
  <si>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</si>
  <si>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</si>
  <si>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</si>
  <si>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</si>
  <si>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</si>
  <si>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</si>
  <si>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</si>
  <si>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</si>
  <si>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</si>
  <si>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</si>
  <si>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</si>
  <si>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</si>
  <si>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</si>
  <si>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</si>
  <si>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</si>
  <si>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</si>
  <si>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</si>
  <si>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</si>
  <si>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</si>
  <si>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</si>
  <si>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</si>
  <si>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</si>
  <si>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</si>
  <si>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муниципальных районов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</si>
  <si>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</si>
  <si>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</si>
  <si>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2 02 20300 05 0000 150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</si>
  <si>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</si>
  <si>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2 02 20303 05 0000 150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</si>
  <si>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</si>
  <si>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</si>
  <si>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</si>
  <si>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</si>
  <si>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</si>
  <si>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2 02 25511 05 0000 150</t>
  </si>
  <si>
    <t>Субсидии бюджетам муниципальных районов на проведение комплексных кадастровых работ</t>
  </si>
  <si>
    <t>2 02 25519 05 0000 150</t>
  </si>
  <si>
    <t>Субсидия бюджетам муниципальных районов на поддержку отрасли культуры</t>
  </si>
  <si>
    <t>2 02 25786 05 0000 150</t>
  </si>
  <si>
    <t>Субсидии бюджетам муниципальных районов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</si>
  <si>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2 02 29999 05 0000 150</t>
  </si>
  <si>
    <t xml:space="preserve">Прочие субсидии бюджетам муниципальных районов 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</si>
  <si>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</si>
  <si>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</si>
  <si>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</si>
  <si>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</si>
  <si>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</si>
  <si>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</si>
  <si>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</si>
  <si>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</si>
  <si>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</si>
  <si>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</si>
  <si>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</si>
  <si>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образования.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</si>
  <si>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</si>
  <si>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</si>
  <si>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</si>
  <si>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</si>
  <si>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</si>
  <si>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</si>
  <si>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2 02 45303 05 0000 150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</si>
  <si>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</si>
  <si>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</si>
  <si>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</si>
  <si>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</si>
  <si>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</si>
  <si>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</si>
  <si>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</si>
  <si>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</si>
  <si>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</si>
  <si>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</si>
  <si>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</si>
  <si>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</si>
  <si>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</si>
  <si>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</si>
  <si>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</si>
  <si>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</si>
  <si>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</si>
  <si>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</si>
  <si>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</si>
  <si>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</si>
  <si>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</si>
  <si>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</si>
  <si>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</si>
  <si>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</si>
  <si>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</si>
  <si>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</si>
  <si>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</si>
  <si>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</si>
  <si>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</si>
  <si>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</si>
  <si>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</si>
  <si>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</si>
  <si>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</si>
  <si>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</si>
  <si>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</si>
  <si>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</si>
  <si>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 Краснодарского края</t>
  </si>
  <si>
    <t>Е.А. Греков</t>
  </si>
  <si>
    <t xml:space="preserve">к  решению Совета муниципального образования Белореченский муниципальный район Краснодарского края от 31 июля 2025 г. № 184 «Об утверждении отчета об исполнении бюджета муниципального образования Белореченский муниципальный район Краснодарского края за 2024 год"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</si>
</sst>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"/>
    <numFmt numFmtId="165" formatCode="0.0"/>
  </numFmts>
  <fonts count="8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color rgb="FF000000"/>
      <name val="Times New Roman"/>
      <charset val="1"/>
    </font>
    <font>
      <b/>
      <sz val="14"/>
      <name val="Times New Roman"/>
      <charset val="1"/>
    </font>
    <font>
      <sz val="12"/>
      <color rgb="FF000000"/>
      <name val="Times New Roman"/>
      <charset val="1"/>
    </font>
    <font>
      <sz val="12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2" fillId="2" borderId="0" xfId="0" applyFont="1" applyFill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5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top"/>
    </xf>
    <xf numFmtId="4" fontId="5" fillId="2" borderId="0" xfId="0" applyNumberFormat="1" applyFont="1" applyFill="1" applyAlignment="1">
      <alignment vertical="top"/>
    </xf>
    <xf numFmtId="4" fontId="1" fillId="2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X79"/>
  <sheetViews>
    <sheetView tabSelected="1" zoomScaleNormal="100" workbookViewId="0">
      <selection activeCell="B4" sqref="B4:D4"/>
    </sheetView>
  </sheetViews>
  <sheetFormatPr defaultColWidth="6.140625" defaultRowHeight="18.75" x14ac:dyDescent="0.3"/>
  <cols>
    <col min="1" max="1" width="29.28515625" style="6" customWidth="1"/>
    <col min="2" max="2" width="54" style="6" customWidth="1"/>
    <col min="3" max="3" width="24.85546875" style="7" customWidth="1"/>
    <col min="4" max="4" width="22.85546875" style="7" customWidth="1"/>
    <col min="5" max="5" width="25.42578125" style="7" customWidth="1"/>
    <col min="6" max="6" width="5.140625" style="8" customWidth="1"/>
    <col min="7" max="7" width="6" style="8"/>
    <col min="8" max="8" width="32.85546875" style="8" customWidth="1"/>
    <col min="9" max="256" width="6" style="8"/>
    <col min="257" max="1024" width="6"/>
  </cols>
  <sheetData>
    <row r="1" spans="1:6" ht="26.85" customHeight="1" x14ac:dyDescent="0.3">
      <c r="A1" s="9"/>
      <c r="B1" s="9"/>
      <c r="C1" s="10"/>
      <c r="D1" s="11" t="s">
        <v>0</v>
      </c>
      <c r="E1" s="10"/>
    </row>
    <row r="2" spans="1:6" s="15" customFormat="1" ht="153.75" customHeight="1" x14ac:dyDescent="0.3">
      <c r="A2" s="12"/>
      <c r="B2" s="13"/>
      <c r="C2" s="14"/>
      <c r="D2" s="5" t="s">
        <v>141</v>
      </c>
      <c r="E2" s="5"/>
      <c r="F2" s="14"/>
    </row>
    <row r="3" spans="1:6" s="15" customFormat="1" ht="3" customHeight="1" x14ac:dyDescent="0.3">
      <c r="A3" s="6"/>
      <c r="B3" s="16"/>
      <c r="C3" s="17"/>
      <c r="D3" s="17"/>
      <c r="E3" s="17"/>
    </row>
    <row r="4" spans="1:6" s="15" customFormat="1" ht="47.1" customHeight="1" x14ac:dyDescent="0.3">
      <c r="B4" s="4" t="s">
        <v>1</v>
      </c>
      <c r="C4" s="4"/>
      <c r="D4" s="4"/>
      <c r="E4" s="18"/>
    </row>
    <row r="5" spans="1:6" s="15" customFormat="1" ht="17.850000000000001" customHeight="1" x14ac:dyDescent="0.3">
      <c r="A5" s="19"/>
      <c r="B5" s="19"/>
      <c r="D5" s="20"/>
      <c r="E5" s="20" t="s">
        <v>2</v>
      </c>
    </row>
    <row r="6" spans="1:6" ht="35.450000000000003" customHeight="1" x14ac:dyDescent="0.3">
      <c r="A6" s="21" t="s">
        <v>3</v>
      </c>
      <c r="B6" s="21" t="s">
        <v>4</v>
      </c>
      <c r="C6" s="22" t="s">
        <v>5</v>
      </c>
      <c r="D6" s="23" t="s">
        <v>6</v>
      </c>
      <c r="E6" s="23" t="s">
        <v>7</v>
      </c>
    </row>
    <row r="7" spans="1:6" ht="20.85" customHeight="1" x14ac:dyDescent="0.3">
      <c r="A7" s="24">
        <v>1</v>
      </c>
      <c r="B7" s="24">
        <v>2</v>
      </c>
      <c r="C7" s="25">
        <v>3</v>
      </c>
      <c r="D7" s="26">
        <v>4</v>
      </c>
      <c r="E7" s="26">
        <v>5</v>
      </c>
    </row>
    <row r="8" spans="1:6" x14ac:dyDescent="0.3">
      <c r="A8" s="27" t="s">
        <v>8</v>
      </c>
      <c r="B8" s="27" t="s">
        <v>9</v>
      </c>
      <c r="C8" s="28">
        <f>C9+C10+C11+C12+C13+C14+C15+C16+C17+C18+C19+C20+C21+C22+C23+C24+C25+C26+C27+C29+C28+C30+C31</f>
        <v>1339847700</v>
      </c>
      <c r="D8" s="28">
        <f>D9+D10+D11+D12+D13+D14+D15+D16+D17+D18+D19+D20+D21+D22+D23+D24+D25+D26+D27+D29+D28+D30+D31</f>
        <v>1638573806.0799997</v>
      </c>
      <c r="E8" s="29">
        <f t="shared" ref="E8:E39" si="0">D8-C8</f>
        <v>298726106.07999969</v>
      </c>
    </row>
    <row r="9" spans="1:6" x14ac:dyDescent="0.3">
      <c r="A9" s="27" t="s">
        <v>10</v>
      </c>
      <c r="B9" s="27" t="s">
        <v>11</v>
      </c>
      <c r="C9" s="20">
        <f>27712000-4851000-3000000</f>
        <v>19861000</v>
      </c>
      <c r="D9" s="20">
        <v>24343551</v>
      </c>
      <c r="E9" s="30">
        <f t="shared" si="0"/>
        <v>4482551</v>
      </c>
    </row>
    <row r="10" spans="1:6" x14ac:dyDescent="0.3">
      <c r="A10" s="27" t="s">
        <v>12</v>
      </c>
      <c r="B10" s="27" t="s">
        <v>13</v>
      </c>
      <c r="C10" s="20">
        <v>647781000</v>
      </c>
      <c r="D10" s="20">
        <v>821470957.29999995</v>
      </c>
      <c r="E10" s="30">
        <f t="shared" si="0"/>
        <v>173689957.29999995</v>
      </c>
    </row>
    <row r="11" spans="1:6" ht="56.25" x14ac:dyDescent="0.3">
      <c r="A11" s="27" t="s">
        <v>14</v>
      </c>
      <c r="B11" s="27" t="s">
        <v>15</v>
      </c>
      <c r="C11" s="20">
        <v>7150300</v>
      </c>
      <c r="D11" s="20">
        <v>7669917.96</v>
      </c>
      <c r="E11" s="30">
        <f t="shared" si="0"/>
        <v>519617.95999999996</v>
      </c>
    </row>
    <row r="12" spans="1:6" ht="37.5" x14ac:dyDescent="0.3">
      <c r="A12" s="27" t="s">
        <v>16</v>
      </c>
      <c r="B12" s="27" t="s">
        <v>17</v>
      </c>
      <c r="C12" s="20">
        <f>245007000+47485000</f>
        <v>292492000</v>
      </c>
      <c r="D12" s="20">
        <v>328227680.68000001</v>
      </c>
      <c r="E12" s="30">
        <f t="shared" si="0"/>
        <v>35735680.680000007</v>
      </c>
    </row>
    <row r="13" spans="1:6" ht="37.5" x14ac:dyDescent="0.3">
      <c r="A13" s="27" t="s">
        <v>18</v>
      </c>
      <c r="B13" s="27" t="s">
        <v>19</v>
      </c>
      <c r="C13" s="20">
        <f>400000-128000</f>
        <v>272000</v>
      </c>
      <c r="D13" s="20">
        <v>357360.46</v>
      </c>
      <c r="E13" s="30">
        <f t="shared" si="0"/>
        <v>85360.460000000021</v>
      </c>
    </row>
    <row r="14" spans="1:6" x14ac:dyDescent="0.3">
      <c r="A14" s="27" t="s">
        <v>20</v>
      </c>
      <c r="B14" s="27" t="s">
        <v>21</v>
      </c>
      <c r="C14" s="20">
        <f>17901000-1102000</f>
        <v>16799000</v>
      </c>
      <c r="D14" s="20">
        <v>17645346.710000001</v>
      </c>
      <c r="E14" s="30">
        <f t="shared" si="0"/>
        <v>846346.71000000089</v>
      </c>
    </row>
    <row r="15" spans="1:6" ht="69.400000000000006" customHeight="1" x14ac:dyDescent="0.3">
      <c r="A15" s="27" t="s">
        <v>22</v>
      </c>
      <c r="B15" s="27" t="s">
        <v>23</v>
      </c>
      <c r="C15" s="20">
        <f>56067000-10695000</f>
        <v>45372000</v>
      </c>
      <c r="D15" s="20">
        <v>46644077.270000003</v>
      </c>
      <c r="E15" s="30">
        <f t="shared" si="0"/>
        <v>1272077.2700000033</v>
      </c>
    </row>
    <row r="16" spans="1:6" x14ac:dyDescent="0.3">
      <c r="A16" s="27" t="s">
        <v>24</v>
      </c>
      <c r="B16" s="27" t="s">
        <v>25</v>
      </c>
      <c r="C16" s="7">
        <v>8634000</v>
      </c>
      <c r="D16" s="7">
        <v>9337246.5800000001</v>
      </c>
      <c r="E16" s="30">
        <f t="shared" si="0"/>
        <v>703246.58000000007</v>
      </c>
    </row>
    <row r="17" spans="1:5" x14ac:dyDescent="0.3">
      <c r="A17" s="27" t="s">
        <v>26</v>
      </c>
      <c r="B17" s="27" t="s">
        <v>27</v>
      </c>
      <c r="C17" s="20">
        <f>15628000+2000000+3000000</f>
        <v>20628000</v>
      </c>
      <c r="D17" s="20">
        <v>28664169.010000002</v>
      </c>
      <c r="E17" s="30">
        <f t="shared" si="0"/>
        <v>8036169.0100000016</v>
      </c>
    </row>
    <row r="18" spans="1:5" ht="77.650000000000006" customHeight="1" x14ac:dyDescent="0.3">
      <c r="A18" s="31" t="s">
        <v>28</v>
      </c>
      <c r="B18" s="27" t="s">
        <v>29</v>
      </c>
      <c r="C18" s="20">
        <f>77900+1510000+1150</f>
        <v>1589050</v>
      </c>
      <c r="D18" s="20">
        <v>1596950</v>
      </c>
      <c r="E18" s="30">
        <f t="shared" si="0"/>
        <v>7900</v>
      </c>
    </row>
    <row r="19" spans="1:5" ht="53.65" customHeight="1" x14ac:dyDescent="0.3">
      <c r="A19" s="31" t="s">
        <v>30</v>
      </c>
      <c r="B19" s="27" t="s">
        <v>31</v>
      </c>
      <c r="C19" s="20">
        <f>4000+4200-1150</f>
        <v>7050</v>
      </c>
      <c r="D19" s="20">
        <v>7045.07</v>
      </c>
      <c r="E19" s="30">
        <f t="shared" si="0"/>
        <v>-4.930000000000291</v>
      </c>
    </row>
    <row r="20" spans="1:5" ht="94.5" customHeight="1" x14ac:dyDescent="0.3">
      <c r="A20" s="27" t="s">
        <v>32</v>
      </c>
      <c r="B20" s="32" t="s">
        <v>33</v>
      </c>
      <c r="C20" s="20">
        <f>76879000+15600000</f>
        <v>92479000</v>
      </c>
      <c r="D20" s="20">
        <v>112220631.84</v>
      </c>
      <c r="E20" s="30">
        <f t="shared" si="0"/>
        <v>19741631.840000004</v>
      </c>
    </row>
    <row r="21" spans="1:5" ht="111.4" customHeight="1" x14ac:dyDescent="0.3">
      <c r="A21" s="27" t="s">
        <v>34</v>
      </c>
      <c r="B21" s="32" t="s">
        <v>35</v>
      </c>
      <c r="C21" s="20">
        <v>316000</v>
      </c>
      <c r="D21" s="20">
        <v>345179.06</v>
      </c>
      <c r="E21" s="30">
        <f t="shared" si="0"/>
        <v>29179.059999999998</v>
      </c>
    </row>
    <row r="22" spans="1:5" ht="102.75" customHeight="1" x14ac:dyDescent="0.3">
      <c r="A22" s="27" t="s">
        <v>36</v>
      </c>
      <c r="B22" s="32" t="s">
        <v>37</v>
      </c>
      <c r="C22" s="20">
        <v>1532100</v>
      </c>
      <c r="D22" s="20">
        <v>1612185.58</v>
      </c>
      <c r="E22" s="30">
        <f t="shared" si="0"/>
        <v>80085.580000000075</v>
      </c>
    </row>
    <row r="23" spans="1:5" ht="42.75" customHeight="1" x14ac:dyDescent="0.3">
      <c r="A23" s="27" t="s">
        <v>38</v>
      </c>
      <c r="B23" s="32" t="s">
        <v>39</v>
      </c>
      <c r="C23" s="33">
        <v>0</v>
      </c>
      <c r="D23" s="20">
        <v>9426.9</v>
      </c>
      <c r="E23" s="30">
        <f t="shared" si="0"/>
        <v>9426.9</v>
      </c>
    </row>
    <row r="24" spans="1:5" ht="82.5" customHeight="1" x14ac:dyDescent="0.3">
      <c r="A24" s="27" t="s">
        <v>40</v>
      </c>
      <c r="B24" s="32" t="s">
        <v>41</v>
      </c>
      <c r="C24" s="20">
        <f>67200</f>
        <v>67200</v>
      </c>
      <c r="D24" s="20">
        <v>67296</v>
      </c>
      <c r="E24" s="30">
        <f t="shared" si="0"/>
        <v>96</v>
      </c>
    </row>
    <row r="25" spans="1:5" ht="116.45" customHeight="1" x14ac:dyDescent="0.3">
      <c r="A25" s="27" t="s">
        <v>42</v>
      </c>
      <c r="B25" s="32" t="s">
        <v>43</v>
      </c>
      <c r="C25" s="20">
        <v>2439000</v>
      </c>
      <c r="D25" s="20">
        <v>2652302.06</v>
      </c>
      <c r="E25" s="30">
        <f t="shared" si="0"/>
        <v>213302.06000000006</v>
      </c>
    </row>
    <row r="26" spans="1:5" ht="37.5" x14ac:dyDescent="0.3">
      <c r="A26" s="27" t="s">
        <v>44</v>
      </c>
      <c r="B26" s="27" t="s">
        <v>45</v>
      </c>
      <c r="C26" s="20">
        <f>26755000-14698000</f>
        <v>12057000</v>
      </c>
      <c r="D26" s="20">
        <v>12873818.289999999</v>
      </c>
      <c r="E26" s="30">
        <f t="shared" si="0"/>
        <v>816818.28999999911</v>
      </c>
    </row>
    <row r="27" spans="1:5" ht="37.5" x14ac:dyDescent="0.3">
      <c r="A27" s="6" t="s">
        <v>46</v>
      </c>
      <c r="B27" s="32" t="s">
        <v>47</v>
      </c>
      <c r="C27" s="20">
        <f>1567200+16500000+3500000+2300000</f>
        <v>23867200</v>
      </c>
      <c r="D27" s="20">
        <v>24334516.800000001</v>
      </c>
      <c r="E27" s="30">
        <f t="shared" si="0"/>
        <v>467316.80000000075</v>
      </c>
    </row>
    <row r="28" spans="1:5" ht="120.4" customHeight="1" x14ac:dyDescent="0.3">
      <c r="A28" s="12" t="s">
        <v>48</v>
      </c>
      <c r="B28" s="32" t="s">
        <v>49</v>
      </c>
      <c r="C28" s="20">
        <f>2000000-1854300</f>
        <v>145700</v>
      </c>
      <c r="D28" s="20">
        <v>185170.38</v>
      </c>
      <c r="E28" s="30">
        <f t="shared" si="0"/>
        <v>39470.380000000005</v>
      </c>
    </row>
    <row r="29" spans="1:5" ht="56.25" x14ac:dyDescent="0.3">
      <c r="A29" s="12" t="s">
        <v>50</v>
      </c>
      <c r="B29" s="32" t="s">
        <v>51</v>
      </c>
      <c r="C29" s="20">
        <f>16668000+32400000+25836950+17757550+13188000+10690400+24296000</f>
        <v>140836900</v>
      </c>
      <c r="D29" s="20">
        <v>187000937.59</v>
      </c>
      <c r="E29" s="30">
        <f t="shared" si="0"/>
        <v>46164037.590000004</v>
      </c>
    </row>
    <row r="30" spans="1:5" x14ac:dyDescent="0.3">
      <c r="A30" s="27" t="s">
        <v>52</v>
      </c>
      <c r="B30" s="27" t="s">
        <v>53</v>
      </c>
      <c r="C30" s="20">
        <f>3493100+18500000+29100-16500000</f>
        <v>5522200</v>
      </c>
      <c r="D30" s="20">
        <v>10578384.550000001</v>
      </c>
      <c r="E30" s="30">
        <f t="shared" si="0"/>
        <v>5056184.5500000007</v>
      </c>
    </row>
    <row r="31" spans="1:5" x14ac:dyDescent="0.3">
      <c r="A31" s="27" t="s">
        <v>54</v>
      </c>
      <c r="B31" s="27" t="s">
        <v>55</v>
      </c>
      <c r="C31" s="33">
        <v>0</v>
      </c>
      <c r="D31" s="20">
        <v>729654.99</v>
      </c>
      <c r="E31" s="30">
        <f t="shared" si="0"/>
        <v>729654.99</v>
      </c>
    </row>
    <row r="32" spans="1:5" x14ac:dyDescent="0.3">
      <c r="A32" s="27" t="s">
        <v>56</v>
      </c>
      <c r="B32" s="27" t="s">
        <v>57</v>
      </c>
      <c r="C32" s="28">
        <f>C33+C62+C58+C57</f>
        <v>3524403694.5099998</v>
      </c>
      <c r="D32" s="28">
        <f>D33+D62+D58+D57</f>
        <v>3498039037.96</v>
      </c>
      <c r="E32" s="29">
        <f t="shared" si="0"/>
        <v>-26364656.549999714</v>
      </c>
    </row>
    <row r="33" spans="1:258" ht="35.85" customHeight="1" x14ac:dyDescent="0.3">
      <c r="A33" s="27" t="s">
        <v>58</v>
      </c>
      <c r="B33" s="27" t="s">
        <v>59</v>
      </c>
      <c r="C33" s="7">
        <f>SUM(C34:C56)</f>
        <v>3526509758</v>
      </c>
      <c r="D33" s="7">
        <f>SUM(D34:D56)</f>
        <v>3500139055.9200001</v>
      </c>
      <c r="E33" s="30">
        <f t="shared" si="0"/>
        <v>-26370702.079999924</v>
      </c>
    </row>
    <row r="34" spans="1:258" ht="54.75" customHeight="1" x14ac:dyDescent="0.3">
      <c r="A34" s="27" t="s">
        <v>60</v>
      </c>
      <c r="B34" s="27" t="s">
        <v>61</v>
      </c>
      <c r="C34" s="7">
        <v>278402400</v>
      </c>
      <c r="D34" s="7">
        <v>278402400</v>
      </c>
      <c r="E34" s="30">
        <f t="shared" si="0"/>
        <v>0</v>
      </c>
    </row>
    <row r="35" spans="1:258" ht="56.25" x14ac:dyDescent="0.3">
      <c r="A35" s="27" t="s">
        <v>62</v>
      </c>
      <c r="B35" s="27" t="s">
        <v>63</v>
      </c>
      <c r="C35" s="7">
        <f>14381100+16304300+8450000</f>
        <v>39135400</v>
      </c>
      <c r="D35" s="7">
        <v>39140600</v>
      </c>
      <c r="E35" s="30">
        <f t="shared" si="0"/>
        <v>5200</v>
      </c>
    </row>
    <row r="36" spans="1:258" ht="37.5" x14ac:dyDescent="0.3">
      <c r="A36" s="27" t="s">
        <v>64</v>
      </c>
      <c r="B36" s="27" t="s">
        <v>65</v>
      </c>
      <c r="C36" s="7">
        <f>20162300+1539300</f>
        <v>21701600</v>
      </c>
      <c r="D36" s="7">
        <v>21701600</v>
      </c>
      <c r="E36" s="30">
        <f t="shared" si="0"/>
        <v>0</v>
      </c>
    </row>
    <row r="37" spans="1:258" s="32" customFormat="1" ht="57.75" customHeight="1" x14ac:dyDescent="0.2">
      <c r="A37" s="32" t="s">
        <v>66</v>
      </c>
      <c r="B37" s="32" t="s">
        <v>67</v>
      </c>
      <c r="C37" s="20">
        <f>74069000+192442300+49210200+32764900+7975700+2503000+181822200+295647800+55557400+4816600-3256900+8049800+16419300-20049500+6900800</f>
        <v>904872600</v>
      </c>
      <c r="D37" s="20">
        <v>891113140.62</v>
      </c>
      <c r="E37" s="30">
        <f t="shared" si="0"/>
        <v>-13759459.379999995</v>
      </c>
      <c r="IW37" s="34"/>
      <c r="IX37" s="34"/>
    </row>
    <row r="38" spans="1:258" s="32" customFormat="1" ht="99" hidden="1" customHeight="1" x14ac:dyDescent="0.2">
      <c r="A38" s="32" t="s">
        <v>68</v>
      </c>
      <c r="B38" s="27" t="s">
        <v>69</v>
      </c>
      <c r="C38" s="20">
        <f>78277100-78277100</f>
        <v>0</v>
      </c>
      <c r="D38" s="20"/>
      <c r="E38" s="30">
        <f t="shared" si="0"/>
        <v>0</v>
      </c>
      <c r="IW38" s="34"/>
      <c r="IX38" s="34"/>
    </row>
    <row r="39" spans="1:258" s="32" customFormat="1" ht="75" hidden="1" x14ac:dyDescent="0.2">
      <c r="A39" s="32" t="s">
        <v>70</v>
      </c>
      <c r="B39" s="27" t="s">
        <v>71</v>
      </c>
      <c r="C39" s="20">
        <f>41547100-41547100</f>
        <v>0</v>
      </c>
      <c r="D39" s="20"/>
      <c r="E39" s="30">
        <f t="shared" si="0"/>
        <v>0</v>
      </c>
      <c r="IW39" s="34"/>
      <c r="IX39" s="34"/>
    </row>
    <row r="40" spans="1:258" ht="96.2" customHeight="1" x14ac:dyDescent="0.3">
      <c r="A40" s="27" t="s">
        <v>72</v>
      </c>
      <c r="B40" s="27" t="s">
        <v>73</v>
      </c>
      <c r="C40" s="20">
        <f>72306800+6416400+22748900-10507700</f>
        <v>90964400</v>
      </c>
      <c r="D40" s="20">
        <v>90964400</v>
      </c>
      <c r="E40" s="30">
        <f t="shared" ref="E40:E71" si="1">D40-C40</f>
        <v>0</v>
      </c>
    </row>
    <row r="41" spans="1:258" ht="67.5" customHeight="1" x14ac:dyDescent="0.3">
      <c r="A41" s="27" t="s">
        <v>74</v>
      </c>
      <c r="B41" s="32" t="s">
        <v>75</v>
      </c>
      <c r="C41" s="20">
        <f>939900+1934700+522700</f>
        <v>3397300</v>
      </c>
      <c r="D41" s="20">
        <v>3397212</v>
      </c>
      <c r="E41" s="30">
        <f t="shared" si="1"/>
        <v>-88</v>
      </c>
    </row>
    <row r="42" spans="1:258" s="32" customFormat="1" ht="56.25" x14ac:dyDescent="0.2">
      <c r="A42" s="32" t="s">
        <v>76</v>
      </c>
      <c r="B42" s="27" t="s">
        <v>77</v>
      </c>
      <c r="C42" s="20">
        <f>2528000-863200</f>
        <v>1664800</v>
      </c>
      <c r="D42" s="20">
        <v>1664731.36</v>
      </c>
      <c r="E42" s="30">
        <f t="shared" si="1"/>
        <v>-68.639999999897555</v>
      </c>
      <c r="IW42" s="34"/>
      <c r="IX42" s="34"/>
    </row>
    <row r="43" spans="1:258" ht="37.5" x14ac:dyDescent="0.3">
      <c r="A43" s="27" t="s">
        <v>78</v>
      </c>
      <c r="B43" s="32" t="s">
        <v>79</v>
      </c>
      <c r="C43" s="20">
        <f>430600</f>
        <v>430600</v>
      </c>
      <c r="D43" s="20">
        <v>430600</v>
      </c>
      <c r="E43" s="30">
        <f t="shared" si="1"/>
        <v>0</v>
      </c>
    </row>
    <row r="44" spans="1:258" ht="111.95" customHeight="1" x14ac:dyDescent="0.3">
      <c r="A44" s="27" t="s">
        <v>80</v>
      </c>
      <c r="B44" s="32" t="s">
        <v>81</v>
      </c>
      <c r="C44" s="20">
        <f>1893800+3400+80800-179500</f>
        <v>1798500</v>
      </c>
      <c r="D44" s="20">
        <v>1798500</v>
      </c>
      <c r="E44" s="30">
        <f t="shared" si="1"/>
        <v>0</v>
      </c>
    </row>
    <row r="45" spans="1:258" ht="37.5" x14ac:dyDescent="0.3">
      <c r="A45" s="27" t="s">
        <v>82</v>
      </c>
      <c r="B45" s="27" t="s">
        <v>83</v>
      </c>
      <c r="C45" s="20">
        <f>3960100+1015100+2528100+8887600+2190100+17721300+16276500-110200+421800-311600+187500+1600000+14915900+2943600+1264400+3024000-5588200-334500-10014000-2240100+863200</f>
        <v>59200600</v>
      </c>
      <c r="D45" s="20">
        <v>58337341.630000003</v>
      </c>
      <c r="E45" s="30">
        <f t="shared" si="1"/>
        <v>-863258.36999999732</v>
      </c>
    </row>
    <row r="46" spans="1:258" ht="53.65" customHeight="1" x14ac:dyDescent="0.3">
      <c r="A46" s="27" t="s">
        <v>84</v>
      </c>
      <c r="B46" s="27" t="s">
        <v>85</v>
      </c>
      <c r="C46" s="20">
        <f>2599400+187500+2529500+2689300+1262975000+5756100+2183400+12195800+755800+63000+750000+87062100+923700-194900+29872200+448100-14541600+8200-4104800-7988600-68145100+30098200+16086500+35799200+112162700+1602600+601800+40148000+537000+1682400+19249400+13128000+42337700-89400+6125000+39100+36849400+50853000+5061100-72600+28500+53592900+8000000</f>
        <v>1789844600</v>
      </c>
      <c r="D46" s="20">
        <v>1783336575.76</v>
      </c>
      <c r="E46" s="30">
        <f t="shared" si="1"/>
        <v>-6508024.2400000095</v>
      </c>
    </row>
    <row r="47" spans="1:258" s="35" customFormat="1" ht="150" x14ac:dyDescent="0.3">
      <c r="A47" s="27" t="s">
        <v>86</v>
      </c>
      <c r="B47" s="27" t="s">
        <v>87</v>
      </c>
      <c r="C47" s="20">
        <f>14802700-463500</f>
        <v>14339200</v>
      </c>
      <c r="D47" s="20">
        <v>14339200</v>
      </c>
      <c r="E47" s="30">
        <f t="shared" si="1"/>
        <v>0</v>
      </c>
    </row>
    <row r="48" spans="1:258" s="35" customFormat="1" ht="93.75" customHeight="1" x14ac:dyDescent="0.3">
      <c r="A48" s="27" t="s">
        <v>88</v>
      </c>
      <c r="B48" s="27" t="s">
        <v>89</v>
      </c>
      <c r="C48" s="20">
        <f>18638200+68145100+61300</f>
        <v>86844600</v>
      </c>
      <c r="D48" s="20">
        <v>86783203.980000004</v>
      </c>
      <c r="E48" s="30">
        <f t="shared" si="1"/>
        <v>-61396.019999995828</v>
      </c>
    </row>
    <row r="49" spans="1:5" ht="84.75" customHeight="1" x14ac:dyDescent="0.3">
      <c r="A49" s="27" t="s">
        <v>90</v>
      </c>
      <c r="B49" s="27" t="s">
        <v>91</v>
      </c>
      <c r="C49" s="36">
        <f>20300-11700</f>
        <v>8600</v>
      </c>
      <c r="D49" s="36">
        <v>8600</v>
      </c>
      <c r="E49" s="30">
        <f t="shared" si="1"/>
        <v>0</v>
      </c>
    </row>
    <row r="50" spans="1:5" ht="131.25" x14ac:dyDescent="0.3">
      <c r="A50" s="27" t="s">
        <v>92</v>
      </c>
      <c r="B50" s="27" t="s">
        <v>93</v>
      </c>
      <c r="C50" s="36">
        <f>319600+7669000</f>
        <v>7988600</v>
      </c>
      <c r="D50" s="36">
        <v>7988600</v>
      </c>
      <c r="E50" s="30">
        <f t="shared" si="1"/>
        <v>0</v>
      </c>
    </row>
    <row r="51" spans="1:5" ht="166.35" customHeight="1" x14ac:dyDescent="0.3">
      <c r="A51" s="27" t="s">
        <v>94</v>
      </c>
      <c r="B51" s="27" t="s">
        <v>95</v>
      </c>
      <c r="C51" s="36">
        <f>50387400-1171800+9127100+33578500+3320100</f>
        <v>95241300</v>
      </c>
      <c r="D51" s="36">
        <v>95241300</v>
      </c>
      <c r="E51" s="30">
        <f t="shared" si="1"/>
        <v>0</v>
      </c>
    </row>
    <row r="52" spans="1:5" ht="63.75" customHeight="1" x14ac:dyDescent="0.3">
      <c r="A52" s="27" t="s">
        <v>96</v>
      </c>
      <c r="B52" s="27" t="s">
        <v>97</v>
      </c>
      <c r="C52" s="36">
        <f>96638100+4104800+105300+1873100</f>
        <v>102721300</v>
      </c>
      <c r="D52" s="36">
        <v>97537712.569999993</v>
      </c>
      <c r="E52" s="30">
        <f t="shared" si="1"/>
        <v>-5183587.4300000072</v>
      </c>
    </row>
    <row r="53" spans="1:5" ht="102.95" customHeight="1" x14ac:dyDescent="0.3">
      <c r="A53" s="27" t="s">
        <v>98</v>
      </c>
      <c r="B53" s="27" t="s">
        <v>99</v>
      </c>
      <c r="C53" s="36">
        <f>7342776+1474510+339949+362622+1000+363330+6000-15000+50000+431874-50000+185997</f>
        <v>10493058</v>
      </c>
      <c r="D53" s="36">
        <v>10493038</v>
      </c>
      <c r="E53" s="30">
        <f t="shared" si="1"/>
        <v>-20</v>
      </c>
    </row>
    <row r="54" spans="1:5" ht="227.65" customHeight="1" x14ac:dyDescent="0.3">
      <c r="A54" s="27" t="s">
        <v>100</v>
      </c>
      <c r="B54" s="27" t="s">
        <v>101</v>
      </c>
      <c r="C54" s="36">
        <f>833300</f>
        <v>833300</v>
      </c>
      <c r="D54" s="36">
        <v>833300</v>
      </c>
      <c r="E54" s="30">
        <f t="shared" si="1"/>
        <v>0</v>
      </c>
    </row>
    <row r="55" spans="1:5" ht="131.25" hidden="1" x14ac:dyDescent="0.3">
      <c r="A55" s="27" t="s">
        <v>102</v>
      </c>
      <c r="B55" s="27" t="s">
        <v>103</v>
      </c>
      <c r="C55" s="36"/>
      <c r="D55" s="36"/>
      <c r="E55" s="30">
        <f t="shared" si="1"/>
        <v>0</v>
      </c>
    </row>
    <row r="56" spans="1:5" ht="55.15" customHeight="1" x14ac:dyDescent="0.3">
      <c r="A56" s="27" t="s">
        <v>104</v>
      </c>
      <c r="B56" s="27" t="s">
        <v>105</v>
      </c>
      <c r="C56" s="36">
        <f>16527400+99600</f>
        <v>16627000</v>
      </c>
      <c r="D56" s="36">
        <v>16627000</v>
      </c>
      <c r="E56" s="30">
        <f t="shared" si="1"/>
        <v>0</v>
      </c>
    </row>
    <row r="57" spans="1:5" ht="35.1" customHeight="1" x14ac:dyDescent="0.3">
      <c r="A57" s="27" t="s">
        <v>106</v>
      </c>
      <c r="B57" s="27" t="s">
        <v>107</v>
      </c>
      <c r="C57" s="36">
        <f>6000000+5000000+300000+20000000-24741700</f>
        <v>6558300</v>
      </c>
      <c r="D57" s="36">
        <v>6558345.5300000003</v>
      </c>
      <c r="E57" s="30">
        <f t="shared" si="1"/>
        <v>45.53000000026077</v>
      </c>
    </row>
    <row r="58" spans="1:5" ht="134.25" customHeight="1" x14ac:dyDescent="0.3">
      <c r="A58" s="27" t="s">
        <v>108</v>
      </c>
      <c r="B58" s="27" t="s">
        <v>109</v>
      </c>
      <c r="C58" s="36">
        <f>C59+C60+C61</f>
        <v>12664358.18</v>
      </c>
      <c r="D58" s="36">
        <f>D59+D60+D61</f>
        <v>12670358.18</v>
      </c>
      <c r="E58" s="30">
        <f t="shared" si="1"/>
        <v>6000</v>
      </c>
    </row>
    <row r="59" spans="1:5" ht="56.25" x14ac:dyDescent="0.3">
      <c r="A59" s="27" t="s">
        <v>110</v>
      </c>
      <c r="B59" s="27" t="s">
        <v>111</v>
      </c>
      <c r="C59" s="36">
        <f>4474922.69+4620076.53</f>
        <v>9094999.2200000007</v>
      </c>
      <c r="D59" s="36">
        <v>9094999.2200000007</v>
      </c>
      <c r="E59" s="30">
        <f t="shared" si="1"/>
        <v>0</v>
      </c>
    </row>
    <row r="60" spans="1:5" ht="56.25" x14ac:dyDescent="0.3">
      <c r="A60" s="27" t="s">
        <v>112</v>
      </c>
      <c r="B60" s="27" t="s">
        <v>113</v>
      </c>
      <c r="C60" s="36">
        <f>689873.86+14896.02+2864589.08</f>
        <v>3569358.96</v>
      </c>
      <c r="D60" s="36">
        <v>3575358.96</v>
      </c>
      <c r="E60" s="30">
        <f t="shared" si="1"/>
        <v>6000</v>
      </c>
    </row>
    <row r="61" spans="1:5" ht="93.75" hidden="1" x14ac:dyDescent="0.3">
      <c r="A61" s="27" t="s">
        <v>114</v>
      </c>
      <c r="B61" s="27" t="s">
        <v>115</v>
      </c>
      <c r="C61" s="36"/>
      <c r="D61" s="36"/>
      <c r="E61" s="30">
        <f t="shared" si="1"/>
        <v>0</v>
      </c>
    </row>
    <row r="62" spans="1:5" ht="75" x14ac:dyDescent="0.3">
      <c r="A62" s="27" t="s">
        <v>116</v>
      </c>
      <c r="B62" s="27" t="s">
        <v>117</v>
      </c>
      <c r="C62" s="36">
        <f>SUM(C63:C71)</f>
        <v>-21328721.669999998</v>
      </c>
      <c r="D62" s="36">
        <f>SUM(D63:D71)</f>
        <v>-21328721.670000002</v>
      </c>
      <c r="E62" s="30">
        <f t="shared" si="1"/>
        <v>0</v>
      </c>
    </row>
    <row r="63" spans="1:5" ht="102.4" customHeight="1" x14ac:dyDescent="0.3">
      <c r="A63" s="27" t="s">
        <v>118</v>
      </c>
      <c r="B63" s="27" t="s">
        <v>119</v>
      </c>
      <c r="C63" s="36">
        <f>-2122139.64</f>
        <v>-2122139.64</v>
      </c>
      <c r="D63" s="36">
        <v>-2122139.64</v>
      </c>
      <c r="E63" s="30">
        <f t="shared" si="1"/>
        <v>0</v>
      </c>
    </row>
    <row r="64" spans="1:5" ht="75" hidden="1" x14ac:dyDescent="0.3">
      <c r="A64" s="27" t="s">
        <v>120</v>
      </c>
      <c r="B64" s="27" t="s">
        <v>121</v>
      </c>
      <c r="C64" s="36"/>
      <c r="D64" s="36"/>
      <c r="E64" s="30">
        <f t="shared" si="1"/>
        <v>0</v>
      </c>
    </row>
    <row r="65" spans="1:5" ht="121.35" customHeight="1" x14ac:dyDescent="0.3">
      <c r="A65" s="27" t="s">
        <v>122</v>
      </c>
      <c r="B65" s="27" t="s">
        <v>123</v>
      </c>
      <c r="C65" s="36">
        <f>-43.2</f>
        <v>-43.2</v>
      </c>
      <c r="D65" s="36">
        <v>-43.2</v>
      </c>
      <c r="E65" s="30">
        <f t="shared" si="1"/>
        <v>0</v>
      </c>
    </row>
    <row r="66" spans="1:5" ht="98.45" customHeight="1" x14ac:dyDescent="0.3">
      <c r="A66" s="27" t="s">
        <v>124</v>
      </c>
      <c r="B66" s="27" t="s">
        <v>125</v>
      </c>
      <c r="C66" s="36">
        <f>-597224.44</f>
        <v>-597224.43999999994</v>
      </c>
      <c r="D66" s="36">
        <v>-597224.43999999994</v>
      </c>
      <c r="E66" s="30">
        <f t="shared" si="1"/>
        <v>0</v>
      </c>
    </row>
    <row r="67" spans="1:5" ht="131.25" hidden="1" x14ac:dyDescent="0.3">
      <c r="A67" s="27" t="s">
        <v>126</v>
      </c>
      <c r="B67" s="27" t="s">
        <v>127</v>
      </c>
      <c r="C67" s="36">
        <v>0</v>
      </c>
      <c r="D67" s="36"/>
      <c r="E67" s="30">
        <f t="shared" si="1"/>
        <v>0</v>
      </c>
    </row>
    <row r="68" spans="1:5" ht="116.45" customHeight="1" x14ac:dyDescent="0.3">
      <c r="A68" s="27" t="s">
        <v>128</v>
      </c>
      <c r="B68" s="27" t="s">
        <v>129</v>
      </c>
      <c r="C68" s="36">
        <f>-749759.63</f>
        <v>-749759.63</v>
      </c>
      <c r="D68" s="36">
        <v>-749759.63</v>
      </c>
      <c r="E68" s="30">
        <f t="shared" si="1"/>
        <v>0</v>
      </c>
    </row>
    <row r="69" spans="1:5" ht="150" hidden="1" x14ac:dyDescent="0.3">
      <c r="A69" s="27" t="s">
        <v>130</v>
      </c>
      <c r="B69" s="27" t="s">
        <v>131</v>
      </c>
      <c r="C69" s="36"/>
      <c r="D69" s="36"/>
      <c r="E69" s="30">
        <f t="shared" si="1"/>
        <v>0</v>
      </c>
    </row>
    <row r="70" spans="1:5" ht="131.25" hidden="1" x14ac:dyDescent="0.3">
      <c r="A70" s="27" t="s">
        <v>132</v>
      </c>
      <c r="B70" s="27" t="s">
        <v>133</v>
      </c>
      <c r="C70" s="36"/>
      <c r="D70" s="36"/>
      <c r="E70" s="30">
        <f t="shared" si="1"/>
        <v>0</v>
      </c>
    </row>
    <row r="71" spans="1:5" ht="77.650000000000006" customHeight="1" x14ac:dyDescent="0.3">
      <c r="A71" s="27" t="s">
        <v>134</v>
      </c>
      <c r="B71" s="27" t="s">
        <v>135</v>
      </c>
      <c r="C71" s="36">
        <f>-306.78-1337016.95-15350.76-6471.29-16419212.51-14896.02-66300.45</f>
        <v>-17859554.759999998</v>
      </c>
      <c r="D71" s="36">
        <v>-17859554.760000002</v>
      </c>
      <c r="E71" s="30">
        <f t="shared" si="1"/>
        <v>0</v>
      </c>
    </row>
    <row r="72" spans="1:5" x14ac:dyDescent="0.3">
      <c r="A72" s="37"/>
      <c r="B72" s="38" t="s">
        <v>136</v>
      </c>
      <c r="C72" s="28">
        <f>C8+C32</f>
        <v>4864251394.5100002</v>
      </c>
      <c r="D72" s="28">
        <f>D8+D32</f>
        <v>5136612844.04</v>
      </c>
      <c r="E72" s="29">
        <f t="shared" ref="E72:E103" si="2">D72-C72</f>
        <v>272361449.52999973</v>
      </c>
    </row>
    <row r="73" spans="1:5" ht="23.1" customHeight="1" x14ac:dyDescent="0.3">
      <c r="A73" s="37"/>
      <c r="B73" s="38"/>
      <c r="C73" s="28"/>
      <c r="D73" s="28"/>
      <c r="E73" s="28"/>
    </row>
    <row r="74" spans="1:5" ht="19.350000000000001" customHeight="1" x14ac:dyDescent="0.3">
      <c r="A74" s="3"/>
      <c r="B74" s="3"/>
      <c r="C74" s="28"/>
      <c r="D74" s="28"/>
      <c r="E74" s="28"/>
    </row>
    <row r="75" spans="1:5" ht="15.95" customHeight="1" x14ac:dyDescent="0.3">
      <c r="A75" s="8"/>
      <c r="B75" s="39"/>
      <c r="C75" s="28"/>
      <c r="D75" s="28"/>
      <c r="E75" s="28"/>
    </row>
    <row r="76" spans="1:5" ht="15.95" customHeight="1" x14ac:dyDescent="0.3">
      <c r="A76" s="8" t="s">
        <v>137</v>
      </c>
      <c r="B76" s="39"/>
      <c r="C76" s="28"/>
      <c r="D76" s="28"/>
      <c r="E76" s="28"/>
    </row>
    <row r="77" spans="1:5" ht="18" customHeight="1" x14ac:dyDescent="0.3">
      <c r="A77" s="2" t="s">
        <v>138</v>
      </c>
      <c r="B77" s="2"/>
    </row>
    <row r="78" spans="1:5" ht="18" customHeight="1" x14ac:dyDescent="0.3">
      <c r="A78" s="1" t="s">
        <v>139</v>
      </c>
      <c r="B78" s="1"/>
      <c r="E78" s="7" t="s">
        <v>140</v>
      </c>
    </row>
    <row r="79" spans="1:5" ht="40.5" customHeight="1" x14ac:dyDescent="0.3"/>
  </sheetData>
  <mergeCells count="5">
    <mergeCell ref="D2:E2"/>
    <mergeCell ref="B4:D4"/>
    <mergeCell ref="A74:B74"/>
    <mergeCell ref="A77:B77"/>
    <mergeCell ref="A78:B78"/>
  </mergeCells>
  <pageMargins left="0.43333333333333302" right="0.31527777777777799" top="0.78749999999999998" bottom="0.78749999999999998" header="0.511811023622047" footer="0.511811023622047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2024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</cp:revision>
  <cp:lastPrinted>2025-07-31T13:50:49Z</cp:lastPrinted>
  <dcterms:modified xsi:type="dcterms:W3CDTF">2025-07-31T13:50:58Z</dcterms:modified>
  <dc:language>ru-RU</dc:language>
</cp:coreProperties>
</file>