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Desktop\35 сессия 31.07.2025\Решение № об утв. отчета об исп. бюджета МО БР за 2024 г\"/>
    </mc:Choice>
  </mc:AlternateContent>
  <xr:revisionPtr revIDLastSave="0" documentId="13_ncr:1_{B5732F34-E068-4D41-84C3-58A0274B337F}"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3" sheetId="1" r:id="rId1"/>
    <sheet name="приложение 4" sheetId="2" r:id="rId2"/>
    <sheet name="приложение 5" sheetId="3" r:id="rId3"/>
  </sheets>
  <definedNames>
    <definedName name="_xlnm._FilterDatabase" localSheetId="2" hidden="1">'приложение 5'!$G:$G</definedName>
    <definedName name="a" localSheetId="2">'приложение 5'!$B$1:$AB$823</definedName>
    <definedName name="Excel_BuiltIn__FilterDatabase" localSheetId="1">'приложение 4'!$C$2:$C$477</definedName>
    <definedName name="Excel_BuiltIn_Print_Area" localSheetId="0">'приложение 3'!$A$1:$E$64</definedName>
    <definedName name="Excel_BuiltIn_Print_Area" localSheetId="1">'приложение 4'!$A$2:$E$484</definedName>
    <definedName name="Excel_BuiltIn_Print_Area" localSheetId="2">'приложение 5'!$B$1:$AB$819</definedName>
    <definedName name="Print_Area_0" localSheetId="2">'приложение 5'!$B$1:$L$823</definedName>
    <definedName name="Print_Area_0_0" localSheetId="0">'приложение 3'!$A$1:$E$59</definedName>
    <definedName name="Print_Area_0_0" localSheetId="1">'приложение 4'!$A$2:$E$487</definedName>
    <definedName name="Print_Area_0_0" localSheetId="2">'приложение 5'!$B$1:$I$823</definedName>
    <definedName name="Print_Area_0_0_0" localSheetId="2">'приложение 5'!$B$1:$AD$823</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5'!$A$3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0">'приложение 3'!$A$1:$H$59</definedName>
    <definedName name="_xlnm.Print_Area" localSheetId="1">'приложение 4'!$A$1:$G$487</definedName>
    <definedName name="_xlnm.Print_Area" localSheetId="2">'приложение 5'!$B$1:$K$823</definedName>
    <definedName name="пр" localSheetId="2">'приложение 5'!$B$1:$L$823</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18" i="3" l="1"/>
  <c r="K818" i="3" s="1"/>
  <c r="I817" i="3"/>
  <c r="K817" i="3" s="1"/>
  <c r="I816" i="3"/>
  <c r="K816" i="3" s="1"/>
  <c r="AB815" i="3"/>
  <c r="AA815" i="3"/>
  <c r="Z815" i="3"/>
  <c r="Y815" i="3"/>
  <c r="X815" i="3"/>
  <c r="W815" i="3"/>
  <c r="V815" i="3"/>
  <c r="U815" i="3"/>
  <c r="T815" i="3"/>
  <c r="S815" i="3"/>
  <c r="R815" i="3"/>
  <c r="Q815" i="3"/>
  <c r="I815" i="3" s="1"/>
  <c r="K815" i="3" s="1"/>
  <c r="P815" i="3"/>
  <c r="O815" i="3"/>
  <c r="N815" i="3"/>
  <c r="M815" i="3"/>
  <c r="L815" i="3"/>
  <c r="J815" i="3"/>
  <c r="I814" i="3"/>
  <c r="I813" i="3"/>
  <c r="K812" i="3"/>
  <c r="I812" i="3"/>
  <c r="AB811" i="3"/>
  <c r="AA811" i="3"/>
  <c r="Z811" i="3"/>
  <c r="Y811" i="3"/>
  <c r="X811" i="3"/>
  <c r="W811" i="3"/>
  <c r="V811" i="3"/>
  <c r="U811" i="3"/>
  <c r="T811" i="3"/>
  <c r="S811" i="3"/>
  <c r="R811" i="3"/>
  <c r="Q811" i="3"/>
  <c r="P811" i="3"/>
  <c r="O811" i="3"/>
  <c r="I811" i="3" s="1"/>
  <c r="K811" i="3" s="1"/>
  <c r="N811" i="3"/>
  <c r="M811" i="3"/>
  <c r="L811" i="3"/>
  <c r="J811" i="3"/>
  <c r="I810" i="3"/>
  <c r="K810" i="3" s="1"/>
  <c r="K809" i="3"/>
  <c r="I809" i="3"/>
  <c r="I808" i="3"/>
  <c r="K808" i="3" s="1"/>
  <c r="AB807" i="3"/>
  <c r="AA807" i="3"/>
  <c r="AA804" i="3" s="1"/>
  <c r="AA803" i="3" s="1"/>
  <c r="AA802" i="3" s="1"/>
  <c r="Z807" i="3"/>
  <c r="Z804" i="3" s="1"/>
  <c r="Y807" i="3"/>
  <c r="Y804" i="3" s="1"/>
  <c r="Y803" i="3" s="1"/>
  <c r="Y802" i="3" s="1"/>
  <c r="X807" i="3"/>
  <c r="X804" i="3" s="1"/>
  <c r="X803" i="3" s="1"/>
  <c r="X802" i="3" s="1"/>
  <c r="W807" i="3"/>
  <c r="V807" i="3"/>
  <c r="U807" i="3"/>
  <c r="T807" i="3"/>
  <c r="S807" i="3"/>
  <c r="S804" i="3" s="1"/>
  <c r="S803" i="3" s="1"/>
  <c r="S802" i="3" s="1"/>
  <c r="R807" i="3"/>
  <c r="R804" i="3" s="1"/>
  <c r="Q807" i="3"/>
  <c r="Q804" i="3" s="1"/>
  <c r="Q803" i="3" s="1"/>
  <c r="Q802" i="3" s="1"/>
  <c r="P807" i="3"/>
  <c r="P804" i="3" s="1"/>
  <c r="O807" i="3"/>
  <c r="N807" i="3"/>
  <c r="M807" i="3"/>
  <c r="L807" i="3"/>
  <c r="J807" i="3"/>
  <c r="J804" i="3" s="1"/>
  <c r="I807" i="3"/>
  <c r="K807" i="3" s="1"/>
  <c r="K806" i="3"/>
  <c r="I806" i="3"/>
  <c r="T805" i="3"/>
  <c r="S805" i="3"/>
  <c r="J805" i="3"/>
  <c r="I805" i="3"/>
  <c r="K805" i="3" s="1"/>
  <c r="AB804" i="3"/>
  <c r="AB803" i="3" s="1"/>
  <c r="V804" i="3"/>
  <c r="V803" i="3" s="1"/>
  <c r="V802" i="3" s="1"/>
  <c r="U804" i="3"/>
  <c r="U803" i="3" s="1"/>
  <c r="U802" i="3" s="1"/>
  <c r="T804" i="3"/>
  <c r="T803" i="3" s="1"/>
  <c r="T802" i="3" s="1"/>
  <c r="N804" i="3"/>
  <c r="N803" i="3" s="1"/>
  <c r="N802" i="3" s="1"/>
  <c r="M804" i="3"/>
  <c r="M803" i="3" s="1"/>
  <c r="M802" i="3" s="1"/>
  <c r="L804" i="3"/>
  <c r="Z803" i="3"/>
  <c r="Z802" i="3" s="1"/>
  <c r="R803" i="3"/>
  <c r="R802" i="3" s="1"/>
  <c r="P803" i="3"/>
  <c r="P802" i="3" s="1"/>
  <c r="J803" i="3"/>
  <c r="J802" i="3" s="1"/>
  <c r="AB802" i="3"/>
  <c r="I801" i="3"/>
  <c r="AB800" i="3"/>
  <c r="AA800" i="3"/>
  <c r="Z800" i="3"/>
  <c r="Y800" i="3"/>
  <c r="X800" i="3"/>
  <c r="W800" i="3"/>
  <c r="V800" i="3"/>
  <c r="U800" i="3"/>
  <c r="T800" i="3"/>
  <c r="S800" i="3"/>
  <c r="R800" i="3"/>
  <c r="Q800" i="3"/>
  <c r="P800" i="3"/>
  <c r="O800" i="3"/>
  <c r="N800" i="3"/>
  <c r="M800" i="3"/>
  <c r="L800" i="3"/>
  <c r="I800" i="3"/>
  <c r="I799" i="3"/>
  <c r="K799" i="3" s="1"/>
  <c r="AB798" i="3"/>
  <c r="AA798" i="3"/>
  <c r="Z798" i="3"/>
  <c r="Y798" i="3"/>
  <c r="X798" i="3"/>
  <c r="W798" i="3"/>
  <c r="V798" i="3"/>
  <c r="V791" i="3" s="1"/>
  <c r="V790" i="3" s="1"/>
  <c r="V789" i="3" s="1"/>
  <c r="U798" i="3"/>
  <c r="U791" i="3" s="1"/>
  <c r="U790" i="3" s="1"/>
  <c r="U789" i="3" s="1"/>
  <c r="U788" i="3" s="1"/>
  <c r="U781" i="3" s="1"/>
  <c r="T798" i="3"/>
  <c r="S798" i="3"/>
  <c r="R798" i="3"/>
  <c r="Q798" i="3"/>
  <c r="P798" i="3"/>
  <c r="O798" i="3"/>
  <c r="N798" i="3"/>
  <c r="N791" i="3" s="1"/>
  <c r="N790" i="3" s="1"/>
  <c r="N789" i="3" s="1"/>
  <c r="M798" i="3"/>
  <c r="M791" i="3" s="1"/>
  <c r="M790" i="3" s="1"/>
  <c r="M789" i="3" s="1"/>
  <c r="M788" i="3" s="1"/>
  <c r="M781" i="3" s="1"/>
  <c r="L798" i="3"/>
  <c r="J798" i="3"/>
  <c r="I797" i="3"/>
  <c r="K797" i="3" s="1"/>
  <c r="AB796" i="3"/>
  <c r="AA796" i="3"/>
  <c r="Z796" i="3"/>
  <c r="Y796" i="3"/>
  <c r="X796" i="3"/>
  <c r="W796" i="3"/>
  <c r="V796" i="3"/>
  <c r="U796" i="3"/>
  <c r="T796" i="3"/>
  <c r="S796" i="3"/>
  <c r="R796" i="3"/>
  <c r="Q796" i="3"/>
  <c r="P796" i="3"/>
  <c r="O796" i="3"/>
  <c r="N796" i="3"/>
  <c r="M796" i="3"/>
  <c r="L796" i="3"/>
  <c r="J796" i="3"/>
  <c r="I795" i="3"/>
  <c r="K795" i="3" s="1"/>
  <c r="AB794" i="3"/>
  <c r="AA794" i="3"/>
  <c r="AA791" i="3" s="1"/>
  <c r="AA790" i="3" s="1"/>
  <c r="AA789" i="3" s="1"/>
  <c r="AA788" i="3" s="1"/>
  <c r="AA781" i="3" s="1"/>
  <c r="Z794" i="3"/>
  <c r="Y794" i="3"/>
  <c r="X794" i="3"/>
  <c r="W794" i="3"/>
  <c r="V794" i="3"/>
  <c r="U794" i="3"/>
  <c r="T794" i="3"/>
  <c r="S794" i="3"/>
  <c r="R794" i="3"/>
  <c r="Q794" i="3"/>
  <c r="P794" i="3"/>
  <c r="O794" i="3"/>
  <c r="N794" i="3"/>
  <c r="M794" i="3"/>
  <c r="L794" i="3"/>
  <c r="J794" i="3"/>
  <c r="I794" i="3"/>
  <c r="K794" i="3" s="1"/>
  <c r="K793" i="3"/>
  <c r="I793" i="3"/>
  <c r="AB792" i="3"/>
  <c r="AA792" i="3"/>
  <c r="Z792" i="3"/>
  <c r="Z791" i="3" s="1"/>
  <c r="Z790" i="3" s="1"/>
  <c r="Z789" i="3" s="1"/>
  <c r="Z788" i="3" s="1"/>
  <c r="Z781" i="3" s="1"/>
  <c r="Y792" i="3"/>
  <c r="X792" i="3"/>
  <c r="X791" i="3" s="1"/>
  <c r="X790" i="3" s="1"/>
  <c r="X789" i="3" s="1"/>
  <c r="W792" i="3"/>
  <c r="W791" i="3" s="1"/>
  <c r="W790" i="3" s="1"/>
  <c r="W789" i="3" s="1"/>
  <c r="V792" i="3"/>
  <c r="U792" i="3"/>
  <c r="T792" i="3"/>
  <c r="S792" i="3"/>
  <c r="R792" i="3"/>
  <c r="R791" i="3" s="1"/>
  <c r="R790" i="3" s="1"/>
  <c r="R789" i="3" s="1"/>
  <c r="R788" i="3" s="1"/>
  <c r="R781" i="3" s="1"/>
  <c r="Q792" i="3"/>
  <c r="P792" i="3"/>
  <c r="P791" i="3" s="1"/>
  <c r="P790" i="3" s="1"/>
  <c r="P789" i="3" s="1"/>
  <c r="O792" i="3"/>
  <c r="O791" i="3" s="1"/>
  <c r="O790" i="3" s="1"/>
  <c r="O789" i="3" s="1"/>
  <c r="N792" i="3"/>
  <c r="M792" i="3"/>
  <c r="L792" i="3"/>
  <c r="J792" i="3"/>
  <c r="J791" i="3" s="1"/>
  <c r="J790" i="3" s="1"/>
  <c r="J789" i="3" s="1"/>
  <c r="J788" i="3" s="1"/>
  <c r="J781" i="3" s="1"/>
  <c r="I792" i="3"/>
  <c r="K792" i="3" s="1"/>
  <c r="AB791" i="3"/>
  <c r="AB790" i="3" s="1"/>
  <c r="AB789" i="3" s="1"/>
  <c r="T791" i="3"/>
  <c r="T790" i="3" s="1"/>
  <c r="T789" i="3" s="1"/>
  <c r="S791" i="3"/>
  <c r="S790" i="3" s="1"/>
  <c r="L791" i="3"/>
  <c r="S789" i="3"/>
  <c r="S788" i="3" s="1"/>
  <c r="S781" i="3" s="1"/>
  <c r="I787" i="3"/>
  <c r="AB786" i="3"/>
  <c r="AB785" i="3" s="1"/>
  <c r="AB784" i="3" s="1"/>
  <c r="AA786" i="3"/>
  <c r="AA785" i="3" s="1"/>
  <c r="AA784" i="3" s="1"/>
  <c r="AA783" i="3" s="1"/>
  <c r="AA782" i="3" s="1"/>
  <c r="Z786" i="3"/>
  <c r="Y786" i="3"/>
  <c r="X786" i="3"/>
  <c r="W786" i="3"/>
  <c r="V786" i="3"/>
  <c r="V785" i="3" s="1"/>
  <c r="V784" i="3" s="1"/>
  <c r="V783" i="3" s="1"/>
  <c r="U786" i="3"/>
  <c r="U785" i="3" s="1"/>
  <c r="U784" i="3" s="1"/>
  <c r="U783" i="3" s="1"/>
  <c r="U782" i="3" s="1"/>
  <c r="T786" i="3"/>
  <c r="T785" i="3" s="1"/>
  <c r="T784" i="3" s="1"/>
  <c r="T783" i="3" s="1"/>
  <c r="T782" i="3" s="1"/>
  <c r="S786" i="3"/>
  <c r="S785" i="3" s="1"/>
  <c r="S784" i="3" s="1"/>
  <c r="S783" i="3" s="1"/>
  <c r="S782" i="3" s="1"/>
  <c r="R786" i="3"/>
  <c r="Q786" i="3"/>
  <c r="P786" i="3"/>
  <c r="O786" i="3"/>
  <c r="N786" i="3"/>
  <c r="N785" i="3" s="1"/>
  <c r="N784" i="3" s="1"/>
  <c r="N783" i="3" s="1"/>
  <c r="N782" i="3" s="1"/>
  <c r="M786" i="3"/>
  <c r="M785" i="3" s="1"/>
  <c r="M784" i="3" s="1"/>
  <c r="M783" i="3" s="1"/>
  <c r="M782" i="3" s="1"/>
  <c r="L786" i="3"/>
  <c r="Z785" i="3"/>
  <c r="Y785" i="3"/>
  <c r="X785" i="3"/>
  <c r="W785" i="3"/>
  <c r="W784" i="3" s="1"/>
  <c r="W783" i="3" s="1"/>
  <c r="W782" i="3" s="1"/>
  <c r="R785" i="3"/>
  <c r="Q785" i="3"/>
  <c r="P785" i="3"/>
  <c r="O785" i="3"/>
  <c r="O784" i="3" s="1"/>
  <c r="O783" i="3" s="1"/>
  <c r="O782" i="3" s="1"/>
  <c r="Z784" i="3"/>
  <c r="Y784" i="3"/>
  <c r="Y783" i="3" s="1"/>
  <c r="Y782" i="3" s="1"/>
  <c r="X784" i="3"/>
  <c r="X783" i="3" s="1"/>
  <c r="X782" i="3" s="1"/>
  <c r="R784" i="3"/>
  <c r="R783" i="3" s="1"/>
  <c r="R782" i="3" s="1"/>
  <c r="Q784" i="3"/>
  <c r="Q783" i="3" s="1"/>
  <c r="Q782" i="3" s="1"/>
  <c r="P784" i="3"/>
  <c r="P783" i="3" s="1"/>
  <c r="P782" i="3" s="1"/>
  <c r="AB783" i="3"/>
  <c r="Z783" i="3"/>
  <c r="Z782" i="3" s="1"/>
  <c r="AB782" i="3"/>
  <c r="V782" i="3"/>
  <c r="I780" i="3"/>
  <c r="I779" i="3"/>
  <c r="K779" i="3" s="1"/>
  <c r="AB778" i="3"/>
  <c r="AA778" i="3"/>
  <c r="Z778" i="3"/>
  <c r="Y778" i="3"/>
  <c r="X778" i="3"/>
  <c r="X777" i="3" s="1"/>
  <c r="X776" i="3" s="1"/>
  <c r="X775" i="3" s="1"/>
  <c r="W778" i="3"/>
  <c r="W777" i="3" s="1"/>
  <c r="V778" i="3"/>
  <c r="V777" i="3" s="1"/>
  <c r="V776" i="3" s="1"/>
  <c r="V775" i="3" s="1"/>
  <c r="U778" i="3"/>
  <c r="U777" i="3" s="1"/>
  <c r="U776" i="3" s="1"/>
  <c r="U775" i="3" s="1"/>
  <c r="T778" i="3"/>
  <c r="S778" i="3"/>
  <c r="R778" i="3"/>
  <c r="Q778" i="3"/>
  <c r="P778" i="3"/>
  <c r="P777" i="3" s="1"/>
  <c r="P776" i="3" s="1"/>
  <c r="P775" i="3" s="1"/>
  <c r="O778" i="3"/>
  <c r="O777" i="3" s="1"/>
  <c r="O776" i="3" s="1"/>
  <c r="O775" i="3" s="1"/>
  <c r="N778" i="3"/>
  <c r="N777" i="3" s="1"/>
  <c r="M778" i="3"/>
  <c r="M777" i="3" s="1"/>
  <c r="L778" i="3"/>
  <c r="J778" i="3"/>
  <c r="AB777" i="3"/>
  <c r="AB776" i="3" s="1"/>
  <c r="AB775" i="3" s="1"/>
  <c r="AA777" i="3"/>
  <c r="AA776" i="3" s="1"/>
  <c r="Z777" i="3"/>
  <c r="Z776" i="3" s="1"/>
  <c r="Y777" i="3"/>
  <c r="Y776" i="3" s="1"/>
  <c r="T777" i="3"/>
  <c r="T776" i="3" s="1"/>
  <c r="T775" i="3" s="1"/>
  <c r="S777" i="3"/>
  <c r="S776" i="3" s="1"/>
  <c r="R777" i="3"/>
  <c r="R776" i="3" s="1"/>
  <c r="Q777" i="3"/>
  <c r="Q776" i="3" s="1"/>
  <c r="L777" i="3"/>
  <c r="L776" i="3" s="1"/>
  <c r="J777" i="3"/>
  <c r="J776" i="3" s="1"/>
  <c r="W776" i="3"/>
  <c r="W775" i="3" s="1"/>
  <c r="M776" i="3"/>
  <c r="M775" i="3" s="1"/>
  <c r="AA775" i="3"/>
  <c r="Z775" i="3"/>
  <c r="Y775" i="3"/>
  <c r="S775" i="3"/>
  <c r="R775" i="3"/>
  <c r="Q775" i="3"/>
  <c r="J775" i="3"/>
  <c r="K774" i="3"/>
  <c r="I774" i="3"/>
  <c r="AB773" i="3"/>
  <c r="AA773" i="3"/>
  <c r="Z773" i="3"/>
  <c r="Y773" i="3"/>
  <c r="X773" i="3"/>
  <c r="X772" i="3" s="1"/>
  <c r="W773" i="3"/>
  <c r="W772" i="3" s="1"/>
  <c r="V773" i="3"/>
  <c r="V772" i="3" s="1"/>
  <c r="U773" i="3"/>
  <c r="T773" i="3"/>
  <c r="S773" i="3"/>
  <c r="R773" i="3"/>
  <c r="Q773" i="3"/>
  <c r="P773" i="3"/>
  <c r="P772" i="3" s="1"/>
  <c r="O773" i="3"/>
  <c r="J773" i="3"/>
  <c r="AB772" i="3"/>
  <c r="AA772" i="3"/>
  <c r="Z772" i="3"/>
  <c r="Y772" i="3"/>
  <c r="U772" i="3"/>
  <c r="T772" i="3"/>
  <c r="S772" i="3"/>
  <c r="R772" i="3"/>
  <c r="Q772" i="3"/>
  <c r="J772" i="3"/>
  <c r="I771" i="3"/>
  <c r="K771" i="3" s="1"/>
  <c r="I770" i="3"/>
  <c r="K770" i="3" s="1"/>
  <c r="AB769" i="3"/>
  <c r="AA769" i="3"/>
  <c r="Z769" i="3"/>
  <c r="Y769" i="3"/>
  <c r="X769" i="3"/>
  <c r="X768" i="3" s="1"/>
  <c r="X767" i="3" s="1"/>
  <c r="W769" i="3"/>
  <c r="W768" i="3" s="1"/>
  <c r="V769" i="3"/>
  <c r="V768" i="3" s="1"/>
  <c r="U769" i="3"/>
  <c r="U768" i="3" s="1"/>
  <c r="T769" i="3"/>
  <c r="S769" i="3"/>
  <c r="R769" i="3"/>
  <c r="Q769" i="3"/>
  <c r="P769" i="3"/>
  <c r="P768" i="3" s="1"/>
  <c r="P767" i="3" s="1"/>
  <c r="O769" i="3"/>
  <c r="O768" i="3" s="1"/>
  <c r="N769" i="3"/>
  <c r="N768" i="3" s="1"/>
  <c r="N767" i="3" s="1"/>
  <c r="M769" i="3"/>
  <c r="M768" i="3" s="1"/>
  <c r="M767" i="3" s="1"/>
  <c r="L769" i="3"/>
  <c r="I769" i="3" s="1"/>
  <c r="K769" i="3" s="1"/>
  <c r="J769" i="3"/>
  <c r="AB768" i="3"/>
  <c r="AB767" i="3" s="1"/>
  <c r="AA768" i="3"/>
  <c r="AA767" i="3" s="1"/>
  <c r="Z768" i="3"/>
  <c r="Z767" i="3" s="1"/>
  <c r="Y768" i="3"/>
  <c r="Y767" i="3" s="1"/>
  <c r="T768" i="3"/>
  <c r="T767" i="3" s="1"/>
  <c r="S768" i="3"/>
  <c r="S767" i="3" s="1"/>
  <c r="R768" i="3"/>
  <c r="R767" i="3" s="1"/>
  <c r="Q768" i="3"/>
  <c r="Q767" i="3" s="1"/>
  <c r="L768" i="3"/>
  <c r="L767" i="3" s="1"/>
  <c r="J768" i="3"/>
  <c r="J767" i="3" s="1"/>
  <c r="W767" i="3"/>
  <c r="V767" i="3"/>
  <c r="U767" i="3"/>
  <c r="O767" i="3"/>
  <c r="I766" i="3"/>
  <c r="K766" i="3" s="1"/>
  <c r="AB765" i="3"/>
  <c r="AB764" i="3" s="1"/>
  <c r="AA765" i="3"/>
  <c r="AA764" i="3" s="1"/>
  <c r="AA763" i="3" s="1"/>
  <c r="Z765" i="3"/>
  <c r="Y765" i="3"/>
  <c r="X765" i="3"/>
  <c r="W765" i="3"/>
  <c r="V765" i="3"/>
  <c r="V764" i="3" s="1"/>
  <c r="V763" i="3" s="1"/>
  <c r="U765" i="3"/>
  <c r="U764" i="3" s="1"/>
  <c r="T765" i="3"/>
  <c r="T764" i="3" s="1"/>
  <c r="S765" i="3"/>
  <c r="S764" i="3" s="1"/>
  <c r="R765" i="3"/>
  <c r="Q765" i="3"/>
  <c r="P765" i="3"/>
  <c r="O765" i="3"/>
  <c r="N765" i="3"/>
  <c r="N764" i="3" s="1"/>
  <c r="N763" i="3" s="1"/>
  <c r="M765" i="3"/>
  <c r="M764" i="3" s="1"/>
  <c r="M763" i="3" s="1"/>
  <c r="L765" i="3"/>
  <c r="J765" i="3"/>
  <c r="Z764" i="3"/>
  <c r="Z763" i="3" s="1"/>
  <c r="Y764" i="3"/>
  <c r="Y763" i="3" s="1"/>
  <c r="X764" i="3"/>
  <c r="X763" i="3" s="1"/>
  <c r="W764" i="3"/>
  <c r="W763" i="3" s="1"/>
  <c r="R764" i="3"/>
  <c r="R763" i="3" s="1"/>
  <c r="Q764" i="3"/>
  <c r="Q763" i="3" s="1"/>
  <c r="P764" i="3"/>
  <c r="P763" i="3" s="1"/>
  <c r="O764" i="3"/>
  <c r="O763" i="3" s="1"/>
  <c r="J764" i="3"/>
  <c r="J763" i="3" s="1"/>
  <c r="AB763" i="3"/>
  <c r="U763" i="3"/>
  <c r="T763" i="3"/>
  <c r="S763" i="3"/>
  <c r="I762" i="3"/>
  <c r="K762" i="3" s="1"/>
  <c r="AB761" i="3"/>
  <c r="AB760" i="3" s="1"/>
  <c r="AB759" i="3" s="1"/>
  <c r="AA761" i="3"/>
  <c r="AA760" i="3" s="1"/>
  <c r="AA759" i="3" s="1"/>
  <c r="Z761" i="3"/>
  <c r="Z760" i="3" s="1"/>
  <c r="Y761" i="3"/>
  <c r="Y760" i="3" s="1"/>
  <c r="X761" i="3"/>
  <c r="W761" i="3"/>
  <c r="V761" i="3"/>
  <c r="U761" i="3"/>
  <c r="T761" i="3"/>
  <c r="T760" i="3" s="1"/>
  <c r="T759" i="3" s="1"/>
  <c r="S761" i="3"/>
  <c r="S760" i="3" s="1"/>
  <c r="S759" i="3" s="1"/>
  <c r="R761" i="3"/>
  <c r="R760" i="3" s="1"/>
  <c r="R759" i="3" s="1"/>
  <c r="Q761" i="3"/>
  <c r="Q760" i="3" s="1"/>
  <c r="P761" i="3"/>
  <c r="O761" i="3"/>
  <c r="N761" i="3"/>
  <c r="M761" i="3"/>
  <c r="L761" i="3"/>
  <c r="L760" i="3" s="1"/>
  <c r="J761" i="3"/>
  <c r="J760" i="3" s="1"/>
  <c r="X760" i="3"/>
  <c r="X759" i="3" s="1"/>
  <c r="W760" i="3"/>
  <c r="W759" i="3" s="1"/>
  <c r="V760" i="3"/>
  <c r="V759" i="3" s="1"/>
  <c r="V737" i="3" s="1"/>
  <c r="V736" i="3" s="1"/>
  <c r="U760" i="3"/>
  <c r="U759" i="3" s="1"/>
  <c r="P760" i="3"/>
  <c r="P759" i="3" s="1"/>
  <c r="O760" i="3"/>
  <c r="O759" i="3" s="1"/>
  <c r="N760" i="3"/>
  <c r="N759" i="3" s="1"/>
  <c r="M760" i="3"/>
  <c r="M759" i="3" s="1"/>
  <c r="Z759" i="3"/>
  <c r="Y759" i="3"/>
  <c r="Q759" i="3"/>
  <c r="J759" i="3"/>
  <c r="K758" i="3"/>
  <c r="I758" i="3"/>
  <c r="I757" i="3"/>
  <c r="K757" i="3" s="1"/>
  <c r="AB756" i="3"/>
  <c r="AA756" i="3"/>
  <c r="Z756" i="3"/>
  <c r="Y756" i="3"/>
  <c r="Y755" i="3" s="1"/>
  <c r="X756" i="3"/>
  <c r="X755" i="3" s="1"/>
  <c r="W756" i="3"/>
  <c r="V756" i="3"/>
  <c r="U756" i="3"/>
  <c r="T756" i="3"/>
  <c r="S756" i="3"/>
  <c r="S755" i="3" s="1"/>
  <c r="S749" i="3" s="1"/>
  <c r="R756" i="3"/>
  <c r="R755" i="3" s="1"/>
  <c r="Q756" i="3"/>
  <c r="Q755" i="3" s="1"/>
  <c r="P756" i="3"/>
  <c r="P755" i="3" s="1"/>
  <c r="O756" i="3"/>
  <c r="J756" i="3"/>
  <c r="AB755" i="3"/>
  <c r="AA755" i="3"/>
  <c r="Z755" i="3"/>
  <c r="W755" i="3"/>
  <c r="V755" i="3"/>
  <c r="U755" i="3"/>
  <c r="T755" i="3"/>
  <c r="T749" i="3" s="1"/>
  <c r="O755" i="3"/>
  <c r="J755" i="3"/>
  <c r="I754" i="3"/>
  <c r="K754" i="3" s="1"/>
  <c r="K753" i="3"/>
  <c r="I753" i="3"/>
  <c r="I752" i="3"/>
  <c r="K752" i="3" s="1"/>
  <c r="AB751" i="3"/>
  <c r="AB750" i="3" s="1"/>
  <c r="AA751" i="3"/>
  <c r="AA750" i="3" s="1"/>
  <c r="Z751" i="3"/>
  <c r="Z750" i="3" s="1"/>
  <c r="Z749" i="3" s="1"/>
  <c r="Y751" i="3"/>
  <c r="Y750" i="3" s="1"/>
  <c r="Y749" i="3" s="1"/>
  <c r="X751" i="3"/>
  <c r="W751" i="3"/>
  <c r="V751" i="3"/>
  <c r="U751" i="3"/>
  <c r="T751" i="3"/>
  <c r="T750" i="3" s="1"/>
  <c r="S751" i="3"/>
  <c r="S750" i="3" s="1"/>
  <c r="R751" i="3"/>
  <c r="R750" i="3" s="1"/>
  <c r="Q751" i="3"/>
  <c r="Q750" i="3" s="1"/>
  <c r="P751" i="3"/>
  <c r="O751" i="3"/>
  <c r="N751" i="3"/>
  <c r="M751" i="3"/>
  <c r="L751" i="3"/>
  <c r="L750" i="3" s="1"/>
  <c r="L749" i="3" s="1"/>
  <c r="J751" i="3"/>
  <c r="J750" i="3" s="1"/>
  <c r="J749" i="3" s="1"/>
  <c r="X750" i="3"/>
  <c r="X749" i="3" s="1"/>
  <c r="W750" i="3"/>
  <c r="W749" i="3" s="1"/>
  <c r="V750" i="3"/>
  <c r="V749" i="3" s="1"/>
  <c r="U750" i="3"/>
  <c r="P750" i="3"/>
  <c r="P749" i="3" s="1"/>
  <c r="O750" i="3"/>
  <c r="O749" i="3" s="1"/>
  <c r="N750" i="3"/>
  <c r="N749" i="3" s="1"/>
  <c r="M750" i="3"/>
  <c r="M749" i="3" s="1"/>
  <c r="AB749" i="3"/>
  <c r="AA749" i="3"/>
  <c r="Q749" i="3"/>
  <c r="I748" i="3"/>
  <c r="Y747" i="3"/>
  <c r="I747" i="3"/>
  <c r="K747" i="3" s="1"/>
  <c r="I746" i="3"/>
  <c r="K746" i="3" s="1"/>
  <c r="AB745" i="3"/>
  <c r="AB744" i="3" s="1"/>
  <c r="AB738" i="3" s="1"/>
  <c r="AB737" i="3" s="1"/>
  <c r="AB736" i="3" s="1"/>
  <c r="AB729" i="3" s="1"/>
  <c r="AA745" i="3"/>
  <c r="AA744" i="3" s="1"/>
  <c r="Z745" i="3"/>
  <c r="Y745" i="3"/>
  <c r="X745" i="3"/>
  <c r="W745" i="3"/>
  <c r="V745" i="3"/>
  <c r="V744" i="3" s="1"/>
  <c r="U745" i="3"/>
  <c r="U744" i="3" s="1"/>
  <c r="T745" i="3"/>
  <c r="T744" i="3" s="1"/>
  <c r="T738" i="3" s="1"/>
  <c r="T737" i="3" s="1"/>
  <c r="T736" i="3" s="1"/>
  <c r="T729" i="3" s="1"/>
  <c r="S745" i="3"/>
  <c r="S744" i="3" s="1"/>
  <c r="R745" i="3"/>
  <c r="Q745" i="3"/>
  <c r="P745" i="3"/>
  <c r="O745" i="3"/>
  <c r="N745" i="3"/>
  <c r="N744" i="3" s="1"/>
  <c r="M745" i="3"/>
  <c r="M744" i="3" s="1"/>
  <c r="L745" i="3"/>
  <c r="J745" i="3"/>
  <c r="Z744" i="3"/>
  <c r="Y744" i="3"/>
  <c r="X744" i="3"/>
  <c r="W744" i="3"/>
  <c r="R744" i="3"/>
  <c r="Q744" i="3"/>
  <c r="Q738" i="3" s="1"/>
  <c r="Q737" i="3" s="1"/>
  <c r="P744" i="3"/>
  <c r="O744" i="3"/>
  <c r="J744" i="3"/>
  <c r="K743" i="3"/>
  <c r="I743" i="3"/>
  <c r="I742" i="3"/>
  <c r="K742" i="3" s="1"/>
  <c r="I741" i="3"/>
  <c r="K741" i="3" s="1"/>
  <c r="AB740" i="3"/>
  <c r="AB739" i="3" s="1"/>
  <c r="AA740" i="3"/>
  <c r="AA739" i="3" s="1"/>
  <c r="Z740" i="3"/>
  <c r="Z739" i="3" s="1"/>
  <c r="Y740" i="3"/>
  <c r="Y739" i="3" s="1"/>
  <c r="X740" i="3"/>
  <c r="W740" i="3"/>
  <c r="V740" i="3"/>
  <c r="U740" i="3"/>
  <c r="T740" i="3"/>
  <c r="T739" i="3" s="1"/>
  <c r="S740" i="3"/>
  <c r="S739" i="3" s="1"/>
  <c r="R740" i="3"/>
  <c r="R739" i="3" s="1"/>
  <c r="Q740" i="3"/>
  <c r="Q739" i="3" s="1"/>
  <c r="P740" i="3"/>
  <c r="O740" i="3"/>
  <c r="N740" i="3"/>
  <c r="M740" i="3"/>
  <c r="L740" i="3"/>
  <c r="L739" i="3" s="1"/>
  <c r="J740" i="3"/>
  <c r="J739" i="3" s="1"/>
  <c r="J738" i="3" s="1"/>
  <c r="J737" i="3" s="1"/>
  <c r="J736" i="3" s="1"/>
  <c r="J729" i="3" s="1"/>
  <c r="X739" i="3"/>
  <c r="X738" i="3" s="1"/>
  <c r="X737" i="3" s="1"/>
  <c r="X736" i="3" s="1"/>
  <c r="X729" i="3" s="1"/>
  <c r="W739" i="3"/>
  <c r="W738" i="3" s="1"/>
  <c r="V739" i="3"/>
  <c r="V738" i="3" s="1"/>
  <c r="U739" i="3"/>
  <c r="U738" i="3" s="1"/>
  <c r="P739" i="3"/>
  <c r="P738" i="3" s="1"/>
  <c r="O739" i="3"/>
  <c r="O738" i="3" s="1"/>
  <c r="N739" i="3"/>
  <c r="N738" i="3" s="1"/>
  <c r="N737" i="3" s="1"/>
  <c r="M739" i="3"/>
  <c r="AA738" i="3"/>
  <c r="Z738" i="3"/>
  <c r="Y738" i="3"/>
  <c r="S738" i="3"/>
  <c r="R738" i="3"/>
  <c r="P737" i="3"/>
  <c r="P736" i="3" s="1"/>
  <c r="P729" i="3" s="1"/>
  <c r="Q736" i="3"/>
  <c r="I735" i="3"/>
  <c r="K735" i="3" s="1"/>
  <c r="AB734" i="3"/>
  <c r="AA734" i="3"/>
  <c r="Z734" i="3"/>
  <c r="Z733" i="3" s="1"/>
  <c r="Z732" i="3" s="1"/>
  <c r="Z731" i="3" s="1"/>
  <c r="Z730" i="3" s="1"/>
  <c r="Y734" i="3"/>
  <c r="Y733" i="3" s="1"/>
  <c r="X734" i="3"/>
  <c r="X733" i="3" s="1"/>
  <c r="W734" i="3"/>
  <c r="W733" i="3" s="1"/>
  <c r="W732" i="3" s="1"/>
  <c r="W731" i="3" s="1"/>
  <c r="W730" i="3" s="1"/>
  <c r="V734" i="3"/>
  <c r="U734" i="3"/>
  <c r="T734" i="3"/>
  <c r="S734" i="3"/>
  <c r="R734" i="3"/>
  <c r="R733" i="3" s="1"/>
  <c r="R732" i="3" s="1"/>
  <c r="R731" i="3" s="1"/>
  <c r="R730" i="3" s="1"/>
  <c r="Q734" i="3"/>
  <c r="Q733" i="3" s="1"/>
  <c r="P734" i="3"/>
  <c r="P733" i="3" s="1"/>
  <c r="O734" i="3"/>
  <c r="O733" i="3" s="1"/>
  <c r="O732" i="3" s="1"/>
  <c r="O731" i="3" s="1"/>
  <c r="O730" i="3" s="1"/>
  <c r="N734" i="3"/>
  <c r="M734" i="3"/>
  <c r="L734" i="3"/>
  <c r="J734" i="3"/>
  <c r="J733" i="3" s="1"/>
  <c r="I734" i="3"/>
  <c r="K734" i="3" s="1"/>
  <c r="AB733" i="3"/>
  <c r="AB732" i="3" s="1"/>
  <c r="AA733" i="3"/>
  <c r="AA732" i="3" s="1"/>
  <c r="V733" i="3"/>
  <c r="V732" i="3" s="1"/>
  <c r="V731" i="3" s="1"/>
  <c r="V730" i="3" s="1"/>
  <c r="U733" i="3"/>
  <c r="U732" i="3" s="1"/>
  <c r="T733" i="3"/>
  <c r="T732" i="3" s="1"/>
  <c r="T731" i="3" s="1"/>
  <c r="T730" i="3" s="1"/>
  <c r="S733" i="3"/>
  <c r="S732" i="3" s="1"/>
  <c r="S731" i="3" s="1"/>
  <c r="S730" i="3" s="1"/>
  <c r="N733" i="3"/>
  <c r="N732" i="3" s="1"/>
  <c r="M733" i="3"/>
  <c r="M732" i="3" s="1"/>
  <c r="M731" i="3" s="1"/>
  <c r="M730" i="3" s="1"/>
  <c r="L733" i="3"/>
  <c r="Y732" i="3"/>
  <c r="Y731" i="3" s="1"/>
  <c r="X732" i="3"/>
  <c r="X731" i="3" s="1"/>
  <c r="X730" i="3" s="1"/>
  <c r="Q732" i="3"/>
  <c r="Q731" i="3" s="1"/>
  <c r="Q730" i="3" s="1"/>
  <c r="P732" i="3"/>
  <c r="J732" i="3"/>
  <c r="J731" i="3" s="1"/>
  <c r="J730" i="3" s="1"/>
  <c r="AB731" i="3"/>
  <c r="AB730" i="3" s="1"/>
  <c r="AA731" i="3"/>
  <c r="U731" i="3"/>
  <c r="U730" i="3" s="1"/>
  <c r="P731" i="3"/>
  <c r="N731" i="3"/>
  <c r="AA730" i="3"/>
  <c r="Y730" i="3"/>
  <c r="P730" i="3"/>
  <c r="N730" i="3"/>
  <c r="I728" i="3"/>
  <c r="K728" i="3" s="1"/>
  <c r="I727" i="3"/>
  <c r="K727" i="3" s="1"/>
  <c r="AB726" i="3"/>
  <c r="AB725" i="3" s="1"/>
  <c r="AB724" i="3" s="1"/>
  <c r="AB723" i="3" s="1"/>
  <c r="AA726" i="3"/>
  <c r="Z726" i="3"/>
  <c r="Z725" i="3" s="1"/>
  <c r="Y726" i="3"/>
  <c r="X726" i="3"/>
  <c r="W726" i="3"/>
  <c r="W725" i="3" s="1"/>
  <c r="W724" i="3" s="1"/>
  <c r="W723" i="3" s="1"/>
  <c r="W687" i="3" s="1"/>
  <c r="W680" i="3" s="1"/>
  <c r="V726" i="3"/>
  <c r="U726" i="3"/>
  <c r="U725" i="3" s="1"/>
  <c r="U724" i="3" s="1"/>
  <c r="U723" i="3" s="1"/>
  <c r="T726" i="3"/>
  <c r="T725" i="3" s="1"/>
  <c r="T724" i="3" s="1"/>
  <c r="T723" i="3" s="1"/>
  <c r="S726" i="3"/>
  <c r="R726" i="3"/>
  <c r="R725" i="3" s="1"/>
  <c r="Q726" i="3"/>
  <c r="P726" i="3"/>
  <c r="O726" i="3"/>
  <c r="O725" i="3" s="1"/>
  <c r="O724" i="3" s="1"/>
  <c r="O723" i="3" s="1"/>
  <c r="N726" i="3"/>
  <c r="M726" i="3"/>
  <c r="M725" i="3" s="1"/>
  <c r="M724" i="3" s="1"/>
  <c r="M723" i="3" s="1"/>
  <c r="L726" i="3"/>
  <c r="J726" i="3"/>
  <c r="J725" i="3" s="1"/>
  <c r="AA725" i="3"/>
  <c r="AA724" i="3" s="1"/>
  <c r="AA723" i="3" s="1"/>
  <c r="Y725" i="3"/>
  <c r="Y724" i="3" s="1"/>
  <c r="Y723" i="3" s="1"/>
  <c r="X725" i="3"/>
  <c r="X724" i="3" s="1"/>
  <c r="X723" i="3" s="1"/>
  <c r="V725" i="3"/>
  <c r="V724" i="3" s="1"/>
  <c r="S725" i="3"/>
  <c r="S724" i="3" s="1"/>
  <c r="S723" i="3" s="1"/>
  <c r="Q725" i="3"/>
  <c r="Q724" i="3" s="1"/>
  <c r="Q723" i="3" s="1"/>
  <c r="P725" i="3"/>
  <c r="P724" i="3" s="1"/>
  <c r="P723" i="3" s="1"/>
  <c r="N725" i="3"/>
  <c r="N724" i="3" s="1"/>
  <c r="N723" i="3" s="1"/>
  <c r="Z724" i="3"/>
  <c r="Z723" i="3" s="1"/>
  <c r="R724" i="3"/>
  <c r="R723" i="3" s="1"/>
  <c r="J724" i="3"/>
  <c r="J723" i="3" s="1"/>
  <c r="J687" i="3" s="1"/>
  <c r="J680" i="3" s="1"/>
  <c r="V723" i="3"/>
  <c r="V687" i="3" s="1"/>
  <c r="I722" i="3"/>
  <c r="K722" i="3" s="1"/>
  <c r="AB721" i="3"/>
  <c r="AB720" i="3" s="1"/>
  <c r="AA721" i="3"/>
  <c r="Z721" i="3"/>
  <c r="Y721" i="3"/>
  <c r="Y720" i="3" s="1"/>
  <c r="X721" i="3"/>
  <c r="W721" i="3"/>
  <c r="W720" i="3" s="1"/>
  <c r="V721" i="3"/>
  <c r="U721" i="3"/>
  <c r="T721" i="3"/>
  <c r="T720" i="3" s="1"/>
  <c r="S721" i="3"/>
  <c r="R721" i="3"/>
  <c r="Q721" i="3"/>
  <c r="Q720" i="3" s="1"/>
  <c r="P721" i="3"/>
  <c r="O721" i="3"/>
  <c r="O720" i="3" s="1"/>
  <c r="I720" i="3" s="1"/>
  <c r="K720" i="3" s="1"/>
  <c r="J721" i="3"/>
  <c r="AA720" i="3"/>
  <c r="Z720" i="3"/>
  <c r="X720" i="3"/>
  <c r="V720" i="3"/>
  <c r="U720" i="3"/>
  <c r="S720" i="3"/>
  <c r="R720" i="3"/>
  <c r="P720" i="3"/>
  <c r="J720" i="3"/>
  <c r="I719" i="3"/>
  <c r="K719" i="3" s="1"/>
  <c r="AB718" i="3"/>
  <c r="AA718" i="3"/>
  <c r="AA717" i="3" s="1"/>
  <c r="AA716" i="3" s="1"/>
  <c r="Z718" i="3"/>
  <c r="Y718" i="3"/>
  <c r="X718" i="3"/>
  <c r="X717" i="3" s="1"/>
  <c r="W718" i="3"/>
  <c r="V718" i="3"/>
  <c r="U718" i="3"/>
  <c r="U717" i="3" s="1"/>
  <c r="U716" i="3" s="1"/>
  <c r="T718" i="3"/>
  <c r="S718" i="3"/>
  <c r="S717" i="3" s="1"/>
  <c r="S716" i="3" s="1"/>
  <c r="S700" i="3" s="1"/>
  <c r="R718" i="3"/>
  <c r="Q718" i="3"/>
  <c r="P718" i="3"/>
  <c r="P717" i="3" s="1"/>
  <c r="O718" i="3"/>
  <c r="N718" i="3"/>
  <c r="M718" i="3"/>
  <c r="I718" i="3" s="1"/>
  <c r="K718" i="3" s="1"/>
  <c r="L718" i="3"/>
  <c r="J718" i="3"/>
  <c r="AB717" i="3"/>
  <c r="AB716" i="3" s="1"/>
  <c r="Z717" i="3"/>
  <c r="Y717" i="3"/>
  <c r="Y716" i="3" s="1"/>
  <c r="W717" i="3"/>
  <c r="W716" i="3" s="1"/>
  <c r="W700" i="3" s="1"/>
  <c r="V717" i="3"/>
  <c r="T717" i="3"/>
  <c r="T716" i="3" s="1"/>
  <c r="R717" i="3"/>
  <c r="Q717" i="3"/>
  <c r="Q716" i="3" s="1"/>
  <c r="O717" i="3"/>
  <c r="O716" i="3" s="1"/>
  <c r="N717" i="3"/>
  <c r="L717" i="3"/>
  <c r="J717" i="3"/>
  <c r="Z716" i="3"/>
  <c r="X716" i="3"/>
  <c r="V716" i="3"/>
  <c r="R716" i="3"/>
  <c r="P716" i="3"/>
  <c r="N716" i="3"/>
  <c r="J716" i="3"/>
  <c r="K715" i="3"/>
  <c r="I715" i="3"/>
  <c r="AB714" i="3"/>
  <c r="AA714" i="3"/>
  <c r="AA713" i="3" s="1"/>
  <c r="AA702" i="3" s="1"/>
  <c r="AA701" i="3" s="1"/>
  <c r="Z714" i="3"/>
  <c r="Y714" i="3"/>
  <c r="Y713" i="3" s="1"/>
  <c r="X714" i="3"/>
  <c r="W714" i="3"/>
  <c r="V714" i="3"/>
  <c r="V713" i="3" s="1"/>
  <c r="U714" i="3"/>
  <c r="T714" i="3"/>
  <c r="S714" i="3"/>
  <c r="R714" i="3"/>
  <c r="Q714" i="3"/>
  <c r="Q713" i="3" s="1"/>
  <c r="P714" i="3"/>
  <c r="O714" i="3"/>
  <c r="N714" i="3"/>
  <c r="M714" i="3"/>
  <c r="L714" i="3"/>
  <c r="J714" i="3"/>
  <c r="AB713" i="3"/>
  <c r="Z713" i="3"/>
  <c r="Z702" i="3" s="1"/>
  <c r="Z701" i="3" s="1"/>
  <c r="X713" i="3"/>
  <c r="W713" i="3"/>
  <c r="U713" i="3"/>
  <c r="T713" i="3"/>
  <c r="S713" i="3"/>
  <c r="R713" i="3"/>
  <c r="P713" i="3"/>
  <c r="O713" i="3"/>
  <c r="M713" i="3"/>
  <c r="L713" i="3"/>
  <c r="J713" i="3"/>
  <c r="I712" i="3"/>
  <c r="K712" i="3" s="1"/>
  <c r="AB711" i="3"/>
  <c r="AA711" i="3"/>
  <c r="Z711" i="3"/>
  <c r="Y711" i="3"/>
  <c r="X711" i="3"/>
  <c r="X702" i="3" s="1"/>
  <c r="X701" i="3" s="1"/>
  <c r="X700" i="3" s="1"/>
  <c r="W711" i="3"/>
  <c r="V711" i="3"/>
  <c r="U711" i="3"/>
  <c r="T711" i="3"/>
  <c r="S711" i="3"/>
  <c r="R711" i="3"/>
  <c r="Q711" i="3"/>
  <c r="P711" i="3"/>
  <c r="P702" i="3" s="1"/>
  <c r="P701" i="3" s="1"/>
  <c r="P700" i="3" s="1"/>
  <c r="O711" i="3"/>
  <c r="N711" i="3"/>
  <c r="M711" i="3"/>
  <c r="L711" i="3"/>
  <c r="J711" i="3"/>
  <c r="K710" i="3"/>
  <c r="I710" i="3"/>
  <c r="AB709" i="3"/>
  <c r="AA709" i="3"/>
  <c r="Z709" i="3"/>
  <c r="Y709" i="3"/>
  <c r="X709" i="3"/>
  <c r="W709" i="3"/>
  <c r="V709" i="3"/>
  <c r="U709" i="3"/>
  <c r="T709" i="3"/>
  <c r="S709" i="3"/>
  <c r="R709" i="3"/>
  <c r="J709" i="3"/>
  <c r="K708" i="3"/>
  <c r="I708" i="3"/>
  <c r="AB707" i="3"/>
  <c r="AA707" i="3"/>
  <c r="Z707" i="3"/>
  <c r="Y707" i="3"/>
  <c r="X707" i="3"/>
  <c r="W707" i="3"/>
  <c r="V707" i="3"/>
  <c r="V702" i="3" s="1"/>
  <c r="U707" i="3"/>
  <c r="T707" i="3"/>
  <c r="S707" i="3"/>
  <c r="R707" i="3"/>
  <c r="Q707" i="3"/>
  <c r="P707" i="3"/>
  <c r="O707" i="3"/>
  <c r="N707" i="3"/>
  <c r="M707" i="3"/>
  <c r="L707" i="3"/>
  <c r="J707" i="3"/>
  <c r="I706" i="3"/>
  <c r="K706" i="3" s="1"/>
  <c r="AB705" i="3"/>
  <c r="AB702" i="3" s="1"/>
  <c r="AB701" i="3" s="1"/>
  <c r="AA705" i="3"/>
  <c r="Z705" i="3"/>
  <c r="Y705" i="3"/>
  <c r="I705" i="3" s="1"/>
  <c r="K705" i="3" s="1"/>
  <c r="J705" i="3"/>
  <c r="Y704" i="3"/>
  <c r="I704" i="3" s="1"/>
  <c r="K704" i="3"/>
  <c r="AB703" i="3"/>
  <c r="AA703" i="3"/>
  <c r="Z703" i="3"/>
  <c r="X703" i="3"/>
  <c r="W703" i="3"/>
  <c r="V703" i="3"/>
  <c r="U703" i="3"/>
  <c r="T703" i="3"/>
  <c r="S703" i="3"/>
  <c r="R703" i="3"/>
  <c r="Q703" i="3"/>
  <c r="P703" i="3"/>
  <c r="O703" i="3"/>
  <c r="N703" i="3"/>
  <c r="M703" i="3"/>
  <c r="L703" i="3"/>
  <c r="J703" i="3"/>
  <c r="W702" i="3"/>
  <c r="U702" i="3"/>
  <c r="U701" i="3" s="1"/>
  <c r="T702" i="3"/>
  <c r="T701" i="3" s="1"/>
  <c r="T700" i="3" s="1"/>
  <c r="S702" i="3"/>
  <c r="R702" i="3"/>
  <c r="R701" i="3" s="1"/>
  <c r="R700" i="3" s="1"/>
  <c r="O702" i="3"/>
  <c r="M702" i="3"/>
  <c r="M701" i="3" s="1"/>
  <c r="L702" i="3"/>
  <c r="J702" i="3"/>
  <c r="J701" i="3" s="1"/>
  <c r="W701" i="3"/>
  <c r="V701" i="3"/>
  <c r="V700" i="3" s="1"/>
  <c r="S701" i="3"/>
  <c r="O701" i="3"/>
  <c r="Z700" i="3"/>
  <c r="J700" i="3"/>
  <c r="I699" i="3"/>
  <c r="K699" i="3" s="1"/>
  <c r="Y698" i="3"/>
  <c r="J698" i="3"/>
  <c r="J697" i="3" s="1"/>
  <c r="J696" i="3" s="1"/>
  <c r="J695" i="3" s="1"/>
  <c r="I698" i="3"/>
  <c r="K698" i="3" s="1"/>
  <c r="Y697" i="3"/>
  <c r="I694" i="3"/>
  <c r="K694" i="3" s="1"/>
  <c r="I693" i="3"/>
  <c r="K693" i="3" s="1"/>
  <c r="AB692" i="3"/>
  <c r="AB691" i="3" s="1"/>
  <c r="AA692" i="3"/>
  <c r="Z692" i="3"/>
  <c r="Y692" i="3"/>
  <c r="X692" i="3"/>
  <c r="W692" i="3"/>
  <c r="V692" i="3"/>
  <c r="U692" i="3"/>
  <c r="T692" i="3"/>
  <c r="T691" i="3" s="1"/>
  <c r="S692" i="3"/>
  <c r="R692" i="3"/>
  <c r="Q692" i="3"/>
  <c r="P692" i="3"/>
  <c r="O692" i="3"/>
  <c r="N692" i="3"/>
  <c r="M692" i="3"/>
  <c r="L692" i="3"/>
  <c r="J692" i="3"/>
  <c r="AA691" i="3"/>
  <c r="Z691" i="3"/>
  <c r="Y691" i="3"/>
  <c r="X691" i="3"/>
  <c r="X690" i="3" s="1"/>
  <c r="W691" i="3"/>
  <c r="V691" i="3"/>
  <c r="U691" i="3"/>
  <c r="S691" i="3"/>
  <c r="R691" i="3"/>
  <c r="Q691" i="3"/>
  <c r="P691" i="3"/>
  <c r="P690" i="3" s="1"/>
  <c r="P689" i="3" s="1"/>
  <c r="P688" i="3" s="1"/>
  <c r="O691" i="3"/>
  <c r="N691" i="3"/>
  <c r="M691" i="3"/>
  <c r="J691" i="3"/>
  <c r="AB690" i="3"/>
  <c r="AB689" i="3" s="1"/>
  <c r="AB688" i="3" s="1"/>
  <c r="AA690" i="3"/>
  <c r="Z690" i="3"/>
  <c r="Y690" i="3"/>
  <c r="W690" i="3"/>
  <c r="V690" i="3"/>
  <c r="U690" i="3"/>
  <c r="T690" i="3"/>
  <c r="T689" i="3" s="1"/>
  <c r="T688" i="3" s="1"/>
  <c r="T687" i="3" s="1"/>
  <c r="T680" i="3" s="1"/>
  <c r="S690" i="3"/>
  <c r="R690" i="3"/>
  <c r="Q690" i="3"/>
  <c r="O690" i="3"/>
  <c r="N690" i="3"/>
  <c r="M690" i="3"/>
  <c r="J690" i="3"/>
  <c r="AA689" i="3"/>
  <c r="Z689" i="3"/>
  <c r="Y689" i="3"/>
  <c r="X689" i="3"/>
  <c r="X688" i="3" s="1"/>
  <c r="W689" i="3"/>
  <c r="V689" i="3"/>
  <c r="U689" i="3"/>
  <c r="S689" i="3"/>
  <c r="R689" i="3"/>
  <c r="Q689" i="3"/>
  <c r="O689" i="3"/>
  <c r="N689" i="3"/>
  <c r="M689" i="3"/>
  <c r="J689" i="3"/>
  <c r="AA688" i="3"/>
  <c r="Z688" i="3"/>
  <c r="Y688" i="3"/>
  <c r="W688" i="3"/>
  <c r="V688" i="3"/>
  <c r="U688" i="3"/>
  <c r="S688" i="3"/>
  <c r="R688" i="3"/>
  <c r="Q688" i="3"/>
  <c r="O688" i="3"/>
  <c r="N688" i="3"/>
  <c r="M688" i="3"/>
  <c r="J688" i="3"/>
  <c r="K686" i="3"/>
  <c r="I686" i="3"/>
  <c r="AB685" i="3"/>
  <c r="AA685" i="3"/>
  <c r="Z685" i="3"/>
  <c r="Y685" i="3"/>
  <c r="X685" i="3"/>
  <c r="W685" i="3"/>
  <c r="V685" i="3"/>
  <c r="V684" i="3" s="1"/>
  <c r="U685" i="3"/>
  <c r="T685" i="3"/>
  <c r="S685" i="3"/>
  <c r="R685" i="3"/>
  <c r="Q685" i="3"/>
  <c r="P685" i="3"/>
  <c r="O685" i="3"/>
  <c r="N685" i="3"/>
  <c r="M685" i="3"/>
  <c r="L685" i="3"/>
  <c r="J685" i="3"/>
  <c r="AB684" i="3"/>
  <c r="AA684" i="3"/>
  <c r="Z684" i="3"/>
  <c r="Z683" i="3" s="1"/>
  <c r="Z682" i="3" s="1"/>
  <c r="Z681" i="3" s="1"/>
  <c r="Y684" i="3"/>
  <c r="X684" i="3"/>
  <c r="W684" i="3"/>
  <c r="U684" i="3"/>
  <c r="T684" i="3"/>
  <c r="S684" i="3"/>
  <c r="R684" i="3"/>
  <c r="R683" i="3" s="1"/>
  <c r="Q684" i="3"/>
  <c r="P684" i="3"/>
  <c r="O684" i="3"/>
  <c r="M684" i="3"/>
  <c r="L684" i="3"/>
  <c r="J684" i="3"/>
  <c r="J683" i="3" s="1"/>
  <c r="AB683" i="3"/>
  <c r="AA683" i="3"/>
  <c r="Y683" i="3"/>
  <c r="X683" i="3"/>
  <c r="W683" i="3"/>
  <c r="V683" i="3"/>
  <c r="V682" i="3" s="1"/>
  <c r="V681" i="3" s="1"/>
  <c r="U683" i="3"/>
  <c r="T683" i="3"/>
  <c r="S683" i="3"/>
  <c r="Q683" i="3"/>
  <c r="P683" i="3"/>
  <c r="O683" i="3"/>
  <c r="M683" i="3"/>
  <c r="L683" i="3"/>
  <c r="AB682" i="3"/>
  <c r="AA682" i="3"/>
  <c r="Y682" i="3"/>
  <c r="X682" i="3"/>
  <c r="W682" i="3"/>
  <c r="U682" i="3"/>
  <c r="T682" i="3"/>
  <c r="S682" i="3"/>
  <c r="R682" i="3"/>
  <c r="R681" i="3" s="1"/>
  <c r="Q682" i="3"/>
  <c r="P682" i="3"/>
  <c r="O682" i="3"/>
  <c r="M682" i="3"/>
  <c r="L682" i="3"/>
  <c r="J682" i="3"/>
  <c r="J681" i="3" s="1"/>
  <c r="AB681" i="3"/>
  <c r="AA681" i="3"/>
  <c r="Y681" i="3"/>
  <c r="X681" i="3"/>
  <c r="W681" i="3"/>
  <c r="U681" i="3"/>
  <c r="T681" i="3"/>
  <c r="S681" i="3"/>
  <c r="Q681" i="3"/>
  <c r="P681" i="3"/>
  <c r="O681" i="3"/>
  <c r="M681" i="3"/>
  <c r="L681" i="3"/>
  <c r="I679" i="3"/>
  <c r="K679" i="3" s="1"/>
  <c r="AB678" i="3"/>
  <c r="AA678" i="3"/>
  <c r="Z678" i="3"/>
  <c r="Y678" i="3"/>
  <c r="X678" i="3"/>
  <c r="X677" i="3" s="1"/>
  <c r="X676" i="3" s="1"/>
  <c r="W678" i="3"/>
  <c r="V678" i="3"/>
  <c r="U678" i="3"/>
  <c r="T678" i="3"/>
  <c r="S678" i="3"/>
  <c r="R678" i="3"/>
  <c r="Q678" i="3"/>
  <c r="P678" i="3"/>
  <c r="P677" i="3" s="1"/>
  <c r="O678" i="3"/>
  <c r="N678" i="3"/>
  <c r="M678" i="3"/>
  <c r="L678" i="3"/>
  <c r="J678" i="3"/>
  <c r="AB677" i="3"/>
  <c r="AB676" i="3" s="1"/>
  <c r="AA677" i="3"/>
  <c r="Z677" i="3"/>
  <c r="Y677" i="3"/>
  <c r="W677" i="3"/>
  <c r="V677" i="3"/>
  <c r="U677" i="3"/>
  <c r="T677" i="3"/>
  <c r="T676" i="3" s="1"/>
  <c r="S677" i="3"/>
  <c r="R677" i="3"/>
  <c r="Q677" i="3"/>
  <c r="O677" i="3"/>
  <c r="N677" i="3"/>
  <c r="M677" i="3"/>
  <c r="L677" i="3"/>
  <c r="J677" i="3"/>
  <c r="AA676" i="3"/>
  <c r="Z676" i="3"/>
  <c r="Y676" i="3"/>
  <c r="W676" i="3"/>
  <c r="V676" i="3"/>
  <c r="U676" i="3"/>
  <c r="S676" i="3"/>
  <c r="R676" i="3"/>
  <c r="Q676" i="3"/>
  <c r="O676" i="3"/>
  <c r="N676" i="3"/>
  <c r="M676" i="3"/>
  <c r="L676" i="3"/>
  <c r="J676" i="3"/>
  <c r="I675" i="3"/>
  <c r="AB674" i="3"/>
  <c r="AA674" i="3"/>
  <c r="Z674" i="3"/>
  <c r="Z673" i="3" s="1"/>
  <c r="Z672" i="3" s="1"/>
  <c r="Y674" i="3"/>
  <c r="X674" i="3"/>
  <c r="W674" i="3"/>
  <c r="W673" i="3" s="1"/>
  <c r="W672" i="3" s="1"/>
  <c r="V674" i="3"/>
  <c r="V673" i="3" s="1"/>
  <c r="V672" i="3" s="1"/>
  <c r="U674" i="3"/>
  <c r="U673" i="3" s="1"/>
  <c r="U672" i="3" s="1"/>
  <c r="T674" i="3"/>
  <c r="S674" i="3"/>
  <c r="R674" i="3"/>
  <c r="R673" i="3" s="1"/>
  <c r="R672" i="3" s="1"/>
  <c r="Q674" i="3"/>
  <c r="P674" i="3"/>
  <c r="O674" i="3"/>
  <c r="O673" i="3" s="1"/>
  <c r="O672" i="3" s="1"/>
  <c r="N674" i="3"/>
  <c r="N673" i="3" s="1"/>
  <c r="N672" i="3" s="1"/>
  <c r="M674" i="3"/>
  <c r="L674" i="3"/>
  <c r="AB673" i="3"/>
  <c r="AB672" i="3" s="1"/>
  <c r="AA673" i="3"/>
  <c r="Y673" i="3"/>
  <c r="Y672" i="3" s="1"/>
  <c r="X673" i="3"/>
  <c r="X672" i="3" s="1"/>
  <c r="T673" i="3"/>
  <c r="T672" i="3" s="1"/>
  <c r="S673" i="3"/>
  <c r="Q673" i="3"/>
  <c r="Q672" i="3" s="1"/>
  <c r="P673" i="3"/>
  <c r="P672" i="3" s="1"/>
  <c r="L673" i="3"/>
  <c r="AA672" i="3"/>
  <c r="S672" i="3"/>
  <c r="K671" i="3"/>
  <c r="I671" i="3"/>
  <c r="I670" i="3"/>
  <c r="K670" i="3" s="1"/>
  <c r="AB669" i="3"/>
  <c r="AA669" i="3"/>
  <c r="AA668" i="3" s="1"/>
  <c r="AA667" i="3" s="1"/>
  <c r="Z669" i="3"/>
  <c r="Z668" i="3" s="1"/>
  <c r="Z667" i="3" s="1"/>
  <c r="Y669" i="3"/>
  <c r="Y668" i="3" s="1"/>
  <c r="Y667" i="3" s="1"/>
  <c r="X669" i="3"/>
  <c r="X668" i="3" s="1"/>
  <c r="X667" i="3" s="1"/>
  <c r="W669" i="3"/>
  <c r="V669" i="3"/>
  <c r="U669" i="3"/>
  <c r="T669" i="3"/>
  <c r="S669" i="3"/>
  <c r="S668" i="3" s="1"/>
  <c r="S667" i="3" s="1"/>
  <c r="R669" i="3"/>
  <c r="R668" i="3" s="1"/>
  <c r="R667" i="3" s="1"/>
  <c r="Q669" i="3"/>
  <c r="Q668" i="3" s="1"/>
  <c r="Q667" i="3" s="1"/>
  <c r="P669" i="3"/>
  <c r="P668" i="3" s="1"/>
  <c r="O669" i="3"/>
  <c r="N669" i="3"/>
  <c r="M669" i="3"/>
  <c r="L669" i="3"/>
  <c r="J669" i="3"/>
  <c r="J668" i="3" s="1"/>
  <c r="J667" i="3" s="1"/>
  <c r="AB668" i="3"/>
  <c r="AB667" i="3" s="1"/>
  <c r="W668" i="3"/>
  <c r="W667" i="3" s="1"/>
  <c r="V668" i="3"/>
  <c r="V667" i="3" s="1"/>
  <c r="U668" i="3"/>
  <c r="U667" i="3" s="1"/>
  <c r="T668" i="3"/>
  <c r="T667" i="3" s="1"/>
  <c r="O668" i="3"/>
  <c r="O667" i="3" s="1"/>
  <c r="N668" i="3"/>
  <c r="N667" i="3" s="1"/>
  <c r="M668" i="3"/>
  <c r="M667" i="3" s="1"/>
  <c r="L668" i="3"/>
  <c r="P667" i="3"/>
  <c r="K666" i="3"/>
  <c r="I666" i="3"/>
  <c r="AB665" i="3"/>
  <c r="AA665" i="3"/>
  <c r="Z665" i="3"/>
  <c r="Y665" i="3"/>
  <c r="Y664" i="3" s="1"/>
  <c r="Y663" i="3" s="1"/>
  <c r="X665" i="3"/>
  <c r="X664" i="3" s="1"/>
  <c r="X663" i="3" s="1"/>
  <c r="W665" i="3"/>
  <c r="W664" i="3" s="1"/>
  <c r="V665" i="3"/>
  <c r="V664" i="3" s="1"/>
  <c r="U665" i="3"/>
  <c r="T665" i="3"/>
  <c r="S665" i="3"/>
  <c r="R665" i="3"/>
  <c r="Q665" i="3"/>
  <c r="Q664" i="3" s="1"/>
  <c r="Q663" i="3" s="1"/>
  <c r="P665" i="3"/>
  <c r="P664" i="3" s="1"/>
  <c r="P663" i="3" s="1"/>
  <c r="O665" i="3"/>
  <c r="O664" i="3" s="1"/>
  <c r="O663" i="3" s="1"/>
  <c r="N665" i="3"/>
  <c r="M665" i="3"/>
  <c r="L665" i="3"/>
  <c r="J665" i="3"/>
  <c r="AB664" i="3"/>
  <c r="AB663" i="3" s="1"/>
  <c r="AA664" i="3"/>
  <c r="AA663" i="3" s="1"/>
  <c r="Z664" i="3"/>
  <c r="Z663" i="3" s="1"/>
  <c r="U664" i="3"/>
  <c r="U663" i="3" s="1"/>
  <c r="T664" i="3"/>
  <c r="T663" i="3" s="1"/>
  <c r="S664" i="3"/>
  <c r="S663" i="3" s="1"/>
  <c r="R664" i="3"/>
  <c r="R663" i="3" s="1"/>
  <c r="M664" i="3"/>
  <c r="M663" i="3" s="1"/>
  <c r="L664" i="3"/>
  <c r="J664" i="3"/>
  <c r="J663" i="3" s="1"/>
  <c r="W663" i="3"/>
  <c r="W644" i="3" s="1"/>
  <c r="V663" i="3"/>
  <c r="I662" i="3"/>
  <c r="I661" i="3"/>
  <c r="AB660" i="3"/>
  <c r="AB657" i="3" s="1"/>
  <c r="AA660" i="3"/>
  <c r="Z660" i="3"/>
  <c r="Y660" i="3"/>
  <c r="X660" i="3"/>
  <c r="W660" i="3"/>
  <c r="V660" i="3"/>
  <c r="U660" i="3"/>
  <c r="U657" i="3" s="1"/>
  <c r="U656" i="3" s="1"/>
  <c r="T660" i="3"/>
  <c r="T657" i="3" s="1"/>
  <c r="S660" i="3"/>
  <c r="R660" i="3"/>
  <c r="Q660" i="3"/>
  <c r="P660" i="3"/>
  <c r="O660" i="3"/>
  <c r="N660" i="3"/>
  <c r="M660" i="3"/>
  <c r="M657" i="3" s="1"/>
  <c r="M656" i="3" s="1"/>
  <c r="L660" i="3"/>
  <c r="I659" i="3"/>
  <c r="AB658" i="3"/>
  <c r="AA658" i="3"/>
  <c r="AA657" i="3" s="1"/>
  <c r="Z658" i="3"/>
  <c r="Y658" i="3"/>
  <c r="X658" i="3"/>
  <c r="X657" i="3" s="1"/>
  <c r="X656" i="3" s="1"/>
  <c r="W658" i="3"/>
  <c r="W657" i="3" s="1"/>
  <c r="W656" i="3" s="1"/>
  <c r="V658" i="3"/>
  <c r="V657" i="3" s="1"/>
  <c r="V656" i="3" s="1"/>
  <c r="U658" i="3"/>
  <c r="T658" i="3"/>
  <c r="S658" i="3"/>
  <c r="S657" i="3" s="1"/>
  <c r="R658" i="3"/>
  <c r="Q658" i="3"/>
  <c r="P658" i="3"/>
  <c r="P657" i="3" s="1"/>
  <c r="P656" i="3" s="1"/>
  <c r="O658" i="3"/>
  <c r="N658" i="3"/>
  <c r="N657" i="3" s="1"/>
  <c r="N656" i="3" s="1"/>
  <c r="M658" i="3"/>
  <c r="L658" i="3"/>
  <c r="Z657" i="3"/>
  <c r="Z656" i="3" s="1"/>
  <c r="Y657" i="3"/>
  <c r="Y656" i="3" s="1"/>
  <c r="R657" i="3"/>
  <c r="R656" i="3" s="1"/>
  <c r="Q657" i="3"/>
  <c r="Q656" i="3" s="1"/>
  <c r="AB656" i="3"/>
  <c r="AA656" i="3"/>
  <c r="T656" i="3"/>
  <c r="S656" i="3"/>
  <c r="K655" i="3"/>
  <c r="I655" i="3"/>
  <c r="I654" i="3"/>
  <c r="K654" i="3" s="1"/>
  <c r="K653" i="3"/>
  <c r="I653" i="3"/>
  <c r="AB652" i="3"/>
  <c r="AB651" i="3" s="1"/>
  <c r="AB650" i="3" s="1"/>
  <c r="AA652" i="3"/>
  <c r="AA651" i="3" s="1"/>
  <c r="Z652" i="3"/>
  <c r="Y652" i="3"/>
  <c r="X652" i="3"/>
  <c r="W652" i="3"/>
  <c r="V652" i="3"/>
  <c r="V651" i="3" s="1"/>
  <c r="V650" i="3" s="1"/>
  <c r="U652" i="3"/>
  <c r="U651" i="3" s="1"/>
  <c r="U650" i="3" s="1"/>
  <c r="T652" i="3"/>
  <c r="T651" i="3" s="1"/>
  <c r="T650" i="3" s="1"/>
  <c r="T644" i="3" s="1"/>
  <c r="S652" i="3"/>
  <c r="S651" i="3" s="1"/>
  <c r="R652" i="3"/>
  <c r="Q652" i="3"/>
  <c r="P652" i="3"/>
  <c r="O652" i="3"/>
  <c r="N652" i="3"/>
  <c r="N651" i="3" s="1"/>
  <c r="N650" i="3" s="1"/>
  <c r="M652" i="3"/>
  <c r="M651" i="3" s="1"/>
  <c r="M650" i="3" s="1"/>
  <c r="L652" i="3"/>
  <c r="J652" i="3"/>
  <c r="Z651" i="3"/>
  <c r="Z650" i="3" s="1"/>
  <c r="Y651" i="3"/>
  <c r="Y650" i="3" s="1"/>
  <c r="X651" i="3"/>
  <c r="X650" i="3" s="1"/>
  <c r="W651" i="3"/>
  <c r="W650" i="3" s="1"/>
  <c r="R651" i="3"/>
  <c r="R650" i="3" s="1"/>
  <c r="Q651" i="3"/>
  <c r="Q650" i="3" s="1"/>
  <c r="P651" i="3"/>
  <c r="P650" i="3" s="1"/>
  <c r="O651" i="3"/>
  <c r="O650" i="3" s="1"/>
  <c r="J651" i="3"/>
  <c r="J650" i="3" s="1"/>
  <c r="AA650" i="3"/>
  <c r="S650" i="3"/>
  <c r="I649" i="3"/>
  <c r="K648" i="3"/>
  <c r="I648" i="3"/>
  <c r="AB647" i="3"/>
  <c r="AA647" i="3"/>
  <c r="AA646" i="3" s="1"/>
  <c r="Z647" i="3"/>
  <c r="Z646" i="3" s="1"/>
  <c r="Z645" i="3" s="1"/>
  <c r="Y647" i="3"/>
  <c r="X647" i="3"/>
  <c r="W647" i="3"/>
  <c r="V647" i="3"/>
  <c r="U647" i="3"/>
  <c r="U646" i="3" s="1"/>
  <c r="U645" i="3" s="1"/>
  <c r="T647" i="3"/>
  <c r="S647" i="3"/>
  <c r="S646" i="3" s="1"/>
  <c r="R647" i="3"/>
  <c r="R646" i="3" s="1"/>
  <c r="R645" i="3" s="1"/>
  <c r="Q647" i="3"/>
  <c r="P647" i="3"/>
  <c r="O647" i="3"/>
  <c r="N647" i="3"/>
  <c r="M647" i="3"/>
  <c r="M646" i="3" s="1"/>
  <c r="L647" i="3"/>
  <c r="J647" i="3"/>
  <c r="J646" i="3" s="1"/>
  <c r="J645" i="3" s="1"/>
  <c r="J644" i="3" s="1"/>
  <c r="AB646" i="3"/>
  <c r="Y646" i="3"/>
  <c r="Y645" i="3" s="1"/>
  <c r="X646" i="3"/>
  <c r="W646" i="3"/>
  <c r="W645" i="3" s="1"/>
  <c r="V646" i="3"/>
  <c r="V645" i="3" s="1"/>
  <c r="T646" i="3"/>
  <c r="Q646" i="3"/>
  <c r="Q645" i="3" s="1"/>
  <c r="P646" i="3"/>
  <c r="O646" i="3"/>
  <c r="O645" i="3" s="1"/>
  <c r="N646" i="3"/>
  <c r="N645" i="3" s="1"/>
  <c r="L646" i="3"/>
  <c r="AB645" i="3"/>
  <c r="AA645" i="3"/>
  <c r="X645" i="3"/>
  <c r="T645" i="3"/>
  <c r="S645" i="3"/>
  <c r="P645" i="3"/>
  <c r="L645" i="3"/>
  <c r="V644" i="3"/>
  <c r="I643" i="3"/>
  <c r="K643" i="3" s="1"/>
  <c r="AB642" i="3"/>
  <c r="AA642" i="3"/>
  <c r="Z642" i="3"/>
  <c r="J642" i="3"/>
  <c r="J641" i="3" s="1"/>
  <c r="AA641" i="3"/>
  <c r="Z641" i="3"/>
  <c r="I640" i="3"/>
  <c r="K640" i="3" s="1"/>
  <c r="AB639" i="3"/>
  <c r="AA639" i="3"/>
  <c r="Z639" i="3"/>
  <c r="Z636" i="3" s="1"/>
  <c r="Y639" i="3"/>
  <c r="X639" i="3"/>
  <c r="W639" i="3"/>
  <c r="V639" i="3"/>
  <c r="U639" i="3"/>
  <c r="T639" i="3"/>
  <c r="S639" i="3"/>
  <c r="R639" i="3"/>
  <c r="R636" i="3" s="1"/>
  <c r="Q639" i="3"/>
  <c r="P639" i="3"/>
  <c r="O639" i="3"/>
  <c r="N639" i="3"/>
  <c r="M639" i="3"/>
  <c r="I639" i="3" s="1"/>
  <c r="K639" i="3" s="1"/>
  <c r="L639" i="3"/>
  <c r="J639" i="3"/>
  <c r="J636" i="3" s="1"/>
  <c r="I638" i="3"/>
  <c r="K638" i="3" s="1"/>
  <c r="AB637" i="3"/>
  <c r="AA637" i="3"/>
  <c r="AA636" i="3" s="1"/>
  <c r="AA630" i="3" s="1"/>
  <c r="AA629" i="3" s="1"/>
  <c r="Z637" i="3"/>
  <c r="Y637" i="3"/>
  <c r="Y636" i="3" s="1"/>
  <c r="Y630" i="3" s="1"/>
  <c r="Y629" i="3" s="1"/>
  <c r="X637" i="3"/>
  <c r="X636" i="3" s="1"/>
  <c r="W637" i="3"/>
  <c r="V637" i="3"/>
  <c r="U637" i="3"/>
  <c r="T637" i="3"/>
  <c r="S637" i="3"/>
  <c r="S636" i="3" s="1"/>
  <c r="S630" i="3" s="1"/>
  <c r="S629" i="3" s="1"/>
  <c r="R637" i="3"/>
  <c r="Q637" i="3"/>
  <c r="Q636" i="3" s="1"/>
  <c r="Q630" i="3" s="1"/>
  <c r="Q629" i="3" s="1"/>
  <c r="P637" i="3"/>
  <c r="P636" i="3" s="1"/>
  <c r="O637" i="3"/>
  <c r="N637" i="3"/>
  <c r="M637" i="3"/>
  <c r="L637" i="3"/>
  <c r="J637" i="3"/>
  <c r="I637" i="3"/>
  <c r="K637" i="3" s="1"/>
  <c r="AB636" i="3"/>
  <c r="W636" i="3"/>
  <c r="V636" i="3"/>
  <c r="U636" i="3"/>
  <c r="U630" i="3" s="1"/>
  <c r="U629" i="3" s="1"/>
  <c r="T636" i="3"/>
  <c r="T630" i="3" s="1"/>
  <c r="T629" i="3" s="1"/>
  <c r="O636" i="3"/>
  <c r="N636" i="3"/>
  <c r="M636" i="3"/>
  <c r="M630" i="3" s="1"/>
  <c r="M629" i="3" s="1"/>
  <c r="L636" i="3"/>
  <c r="I635" i="3"/>
  <c r="K635" i="3" s="1"/>
  <c r="AB634" i="3"/>
  <c r="AA634" i="3"/>
  <c r="Z634" i="3"/>
  <c r="Y634" i="3"/>
  <c r="X634" i="3"/>
  <c r="W634" i="3"/>
  <c r="V634" i="3"/>
  <c r="U634" i="3"/>
  <c r="T634" i="3"/>
  <c r="S634" i="3"/>
  <c r="R634" i="3"/>
  <c r="Q634" i="3"/>
  <c r="J634" i="3"/>
  <c r="K633" i="3"/>
  <c r="I633" i="3"/>
  <c r="AB632" i="3"/>
  <c r="AB631" i="3" s="1"/>
  <c r="AA632" i="3"/>
  <c r="AA631" i="3" s="1"/>
  <c r="Z632" i="3"/>
  <c r="Y632" i="3"/>
  <c r="X632" i="3"/>
  <c r="W632" i="3"/>
  <c r="V632" i="3"/>
  <c r="V631" i="3" s="1"/>
  <c r="V630" i="3" s="1"/>
  <c r="V629" i="3" s="1"/>
  <c r="V628" i="3" s="1"/>
  <c r="U632" i="3"/>
  <c r="T632" i="3"/>
  <c r="T631" i="3" s="1"/>
  <c r="S632" i="3"/>
  <c r="S631" i="3" s="1"/>
  <c r="R632" i="3"/>
  <c r="Q632" i="3"/>
  <c r="P632" i="3"/>
  <c r="O632" i="3"/>
  <c r="N632" i="3"/>
  <c r="N631" i="3" s="1"/>
  <c r="N630" i="3" s="1"/>
  <c r="N629" i="3" s="1"/>
  <c r="M632" i="3"/>
  <c r="L632" i="3"/>
  <c r="J632" i="3"/>
  <c r="Z631" i="3"/>
  <c r="Z630" i="3" s="1"/>
  <c r="Y631" i="3"/>
  <c r="X631" i="3"/>
  <c r="X630" i="3" s="1"/>
  <c r="X629" i="3" s="1"/>
  <c r="W631" i="3"/>
  <c r="W630" i="3" s="1"/>
  <c r="W629" i="3" s="1"/>
  <c r="W628" i="3" s="1"/>
  <c r="U631" i="3"/>
  <c r="R631" i="3"/>
  <c r="Q631" i="3"/>
  <c r="P631" i="3"/>
  <c r="P630" i="3" s="1"/>
  <c r="O631" i="3"/>
  <c r="O630" i="3" s="1"/>
  <c r="M631" i="3"/>
  <c r="J631" i="3"/>
  <c r="J630" i="3" s="1"/>
  <c r="J629" i="3" s="1"/>
  <c r="AB630" i="3"/>
  <c r="P629" i="3"/>
  <c r="O629" i="3"/>
  <c r="I627" i="3"/>
  <c r="K627" i="3" s="1"/>
  <c r="AB626" i="3"/>
  <c r="AB625" i="3" s="1"/>
  <c r="AA626" i="3"/>
  <c r="Z626" i="3"/>
  <c r="Y626" i="3"/>
  <c r="Y625" i="3" s="1"/>
  <c r="X626" i="3"/>
  <c r="W626" i="3"/>
  <c r="V626" i="3"/>
  <c r="U626" i="3"/>
  <c r="T626" i="3"/>
  <c r="T625" i="3" s="1"/>
  <c r="S626" i="3"/>
  <c r="R626" i="3"/>
  <c r="Q626" i="3"/>
  <c r="P626" i="3"/>
  <c r="O626" i="3"/>
  <c r="J626" i="3"/>
  <c r="AA625" i="3"/>
  <c r="Z625" i="3"/>
  <c r="X625" i="3"/>
  <c r="W625" i="3"/>
  <c r="V625" i="3"/>
  <c r="U625" i="3"/>
  <c r="S625" i="3"/>
  <c r="R625" i="3"/>
  <c r="P625" i="3"/>
  <c r="O625" i="3"/>
  <c r="J625" i="3"/>
  <c r="I624" i="3"/>
  <c r="K624" i="3" s="1"/>
  <c r="Y623" i="3"/>
  <c r="J623" i="3"/>
  <c r="I623" i="3"/>
  <c r="K623" i="3" s="1"/>
  <c r="Y622" i="3"/>
  <c r="Y621" i="3" s="1"/>
  <c r="J622" i="3"/>
  <c r="J621" i="3" s="1"/>
  <c r="I622" i="3"/>
  <c r="K620" i="3"/>
  <c r="I620" i="3"/>
  <c r="AB619" i="3"/>
  <c r="AB618" i="3" s="1"/>
  <c r="AA619" i="3"/>
  <c r="AA618" i="3" s="1"/>
  <c r="Z619" i="3"/>
  <c r="Y619" i="3"/>
  <c r="X619" i="3"/>
  <c r="W619" i="3"/>
  <c r="V619" i="3"/>
  <c r="V618" i="3" s="1"/>
  <c r="V617" i="3" s="1"/>
  <c r="V616" i="3" s="1"/>
  <c r="U619" i="3"/>
  <c r="T619" i="3"/>
  <c r="T618" i="3" s="1"/>
  <c r="S619" i="3"/>
  <c r="S618" i="3" s="1"/>
  <c r="R619" i="3"/>
  <c r="Q619" i="3"/>
  <c r="P619" i="3"/>
  <c r="O619" i="3"/>
  <c r="N619" i="3"/>
  <c r="N618" i="3" s="1"/>
  <c r="N617" i="3" s="1"/>
  <c r="N616" i="3" s="1"/>
  <c r="M619" i="3"/>
  <c r="L619" i="3"/>
  <c r="J619" i="3"/>
  <c r="Z618" i="3"/>
  <c r="Z617" i="3" s="1"/>
  <c r="Z616" i="3" s="1"/>
  <c r="Z599" i="3" s="1"/>
  <c r="Y618" i="3"/>
  <c r="X618" i="3"/>
  <c r="X617" i="3" s="1"/>
  <c r="W618" i="3"/>
  <c r="W617" i="3" s="1"/>
  <c r="W616" i="3" s="1"/>
  <c r="U618" i="3"/>
  <c r="R618" i="3"/>
  <c r="R617" i="3" s="1"/>
  <c r="R616" i="3" s="1"/>
  <c r="Q618" i="3"/>
  <c r="P618" i="3"/>
  <c r="P617" i="3" s="1"/>
  <c r="P616" i="3" s="1"/>
  <c r="O618" i="3"/>
  <c r="O617" i="3" s="1"/>
  <c r="O616" i="3" s="1"/>
  <c r="M618" i="3"/>
  <c r="J618" i="3"/>
  <c r="J617" i="3" s="1"/>
  <c r="AB617" i="3"/>
  <c r="AB616" i="3" s="1"/>
  <c r="AA617" i="3"/>
  <c r="AA616" i="3" s="1"/>
  <c r="Y617" i="3"/>
  <c r="U617" i="3"/>
  <c r="T617" i="3"/>
  <c r="T616" i="3" s="1"/>
  <c r="S617" i="3"/>
  <c r="S616" i="3" s="1"/>
  <c r="Q617" i="3"/>
  <c r="M617" i="3"/>
  <c r="X616" i="3"/>
  <c r="U616" i="3"/>
  <c r="Q616" i="3"/>
  <c r="M616" i="3"/>
  <c r="K615" i="3"/>
  <c r="I615" i="3"/>
  <c r="AB614" i="3"/>
  <c r="AA614" i="3"/>
  <c r="Z614" i="3"/>
  <c r="Y614" i="3"/>
  <c r="X614" i="3"/>
  <c r="W614" i="3"/>
  <c r="V614" i="3"/>
  <c r="U614" i="3"/>
  <c r="U613" i="3" s="1"/>
  <c r="T614" i="3"/>
  <c r="S614" i="3"/>
  <c r="R614" i="3"/>
  <c r="Q614" i="3"/>
  <c r="P614" i="3"/>
  <c r="O614" i="3"/>
  <c r="J614" i="3"/>
  <c r="J613" i="3" s="1"/>
  <c r="J602" i="3" s="1"/>
  <c r="J601" i="3" s="1"/>
  <c r="J600" i="3" s="1"/>
  <c r="AB613" i="3"/>
  <c r="AA613" i="3"/>
  <c r="Z613" i="3"/>
  <c r="Y613" i="3"/>
  <c r="X613" i="3"/>
  <c r="W613" i="3"/>
  <c r="V613" i="3"/>
  <c r="T613" i="3"/>
  <c r="S613" i="3"/>
  <c r="R613" i="3"/>
  <c r="Q613" i="3"/>
  <c r="P613" i="3"/>
  <c r="O613" i="3"/>
  <c r="V612" i="3"/>
  <c r="I612" i="3"/>
  <c r="K612" i="3" s="1"/>
  <c r="AA611" i="3"/>
  <c r="Y611" i="3"/>
  <c r="Y602" i="3" s="1"/>
  <c r="Y601" i="3" s="1"/>
  <c r="Y600" i="3" s="1"/>
  <c r="V611" i="3"/>
  <c r="I611" i="3" s="1"/>
  <c r="K611" i="3" s="1"/>
  <c r="U611" i="3"/>
  <c r="J611" i="3"/>
  <c r="I610" i="3"/>
  <c r="U609" i="3"/>
  <c r="T609" i="3"/>
  <c r="I609" i="3" s="1"/>
  <c r="I608" i="3"/>
  <c r="K608" i="3" s="1"/>
  <c r="AB607" i="3"/>
  <c r="AA607" i="3"/>
  <c r="Z607" i="3"/>
  <c r="Y607" i="3"/>
  <c r="X607" i="3"/>
  <c r="W607" i="3"/>
  <c r="V607" i="3"/>
  <c r="U607" i="3"/>
  <c r="T607" i="3"/>
  <c r="S607" i="3"/>
  <c r="R607" i="3"/>
  <c r="Q607" i="3"/>
  <c r="P607" i="3"/>
  <c r="O607" i="3"/>
  <c r="N607" i="3"/>
  <c r="M607" i="3"/>
  <c r="L607" i="3"/>
  <c r="I607" i="3" s="1"/>
  <c r="K607" i="3" s="1"/>
  <c r="J607" i="3"/>
  <c r="I606" i="3"/>
  <c r="K606" i="3" s="1"/>
  <c r="AB605" i="3"/>
  <c r="AA605" i="3"/>
  <c r="Z605" i="3"/>
  <c r="Y605" i="3"/>
  <c r="X605" i="3"/>
  <c r="W605" i="3"/>
  <c r="V605" i="3"/>
  <c r="U605" i="3"/>
  <c r="U602" i="3" s="1"/>
  <c r="U601" i="3" s="1"/>
  <c r="U600" i="3" s="1"/>
  <c r="T605" i="3"/>
  <c r="S605" i="3"/>
  <c r="R605" i="3"/>
  <c r="P605" i="3"/>
  <c r="J605" i="3"/>
  <c r="V604" i="3"/>
  <c r="AB603" i="3"/>
  <c r="AA603" i="3"/>
  <c r="Z603" i="3"/>
  <c r="Y603" i="3"/>
  <c r="X603" i="3"/>
  <c r="X602" i="3" s="1"/>
  <c r="W603" i="3"/>
  <c r="W602" i="3" s="1"/>
  <c r="W601" i="3" s="1"/>
  <c r="W600" i="3" s="1"/>
  <c r="W599" i="3" s="1"/>
  <c r="U603" i="3"/>
  <c r="T603" i="3"/>
  <c r="S603" i="3"/>
  <c r="R603" i="3"/>
  <c r="Q603" i="3"/>
  <c r="P603" i="3"/>
  <c r="O603" i="3"/>
  <c r="O602" i="3" s="1"/>
  <c r="O601" i="3" s="1"/>
  <c r="O600" i="3" s="1"/>
  <c r="O599" i="3" s="1"/>
  <c r="N603" i="3"/>
  <c r="M603" i="3"/>
  <c r="L603" i="3"/>
  <c r="J603" i="3"/>
  <c r="AB602" i="3"/>
  <c r="AB601" i="3" s="1"/>
  <c r="AA602" i="3"/>
  <c r="AA601" i="3" s="1"/>
  <c r="Z602" i="3"/>
  <c r="T602" i="3"/>
  <c r="T601" i="3" s="1"/>
  <c r="T600" i="3" s="1"/>
  <c r="T599" i="3" s="1"/>
  <c r="S602" i="3"/>
  <c r="S601" i="3" s="1"/>
  <c r="S600" i="3" s="1"/>
  <c r="R602" i="3"/>
  <c r="Q602" i="3"/>
  <c r="N602" i="3"/>
  <c r="M602" i="3"/>
  <c r="L602" i="3"/>
  <c r="Z601" i="3"/>
  <c r="X601" i="3"/>
  <c r="X600" i="3" s="1"/>
  <c r="X599" i="3" s="1"/>
  <c r="R601" i="3"/>
  <c r="Q601" i="3"/>
  <c r="N601" i="3"/>
  <c r="M601" i="3"/>
  <c r="AB600" i="3"/>
  <c r="AB599" i="3" s="1"/>
  <c r="AA600" i="3"/>
  <c r="AA599" i="3" s="1"/>
  <c r="Z600" i="3"/>
  <c r="R600" i="3"/>
  <c r="Q600" i="3"/>
  <c r="N600" i="3"/>
  <c r="M600" i="3"/>
  <c r="U599" i="3"/>
  <c r="S599" i="3"/>
  <c r="R599" i="3"/>
  <c r="Q599" i="3"/>
  <c r="N599" i="3"/>
  <c r="M599" i="3"/>
  <c r="K598" i="3"/>
  <c r="I598" i="3"/>
  <c r="AB597" i="3"/>
  <c r="AA597" i="3"/>
  <c r="AA596" i="3" s="1"/>
  <c r="AA595" i="3" s="1"/>
  <c r="AA594" i="3" s="1"/>
  <c r="AA593" i="3" s="1"/>
  <c r="Z597" i="3"/>
  <c r="Z596" i="3" s="1"/>
  <c r="Z595" i="3" s="1"/>
  <c r="Z594" i="3" s="1"/>
  <c r="Z593" i="3" s="1"/>
  <c r="Y597" i="3"/>
  <c r="Y596" i="3" s="1"/>
  <c r="Y595" i="3" s="1"/>
  <c r="Y594" i="3" s="1"/>
  <c r="X597" i="3"/>
  <c r="X596" i="3" s="1"/>
  <c r="X595" i="3" s="1"/>
  <c r="X594" i="3" s="1"/>
  <c r="X593" i="3" s="1"/>
  <c r="W597" i="3"/>
  <c r="V597" i="3"/>
  <c r="U597" i="3"/>
  <c r="T597" i="3"/>
  <c r="S597" i="3"/>
  <c r="S596" i="3" s="1"/>
  <c r="S595" i="3" s="1"/>
  <c r="S594" i="3" s="1"/>
  <c r="S593" i="3" s="1"/>
  <c r="R597" i="3"/>
  <c r="R596" i="3" s="1"/>
  <c r="R595" i="3" s="1"/>
  <c r="R594" i="3" s="1"/>
  <c r="R593" i="3" s="1"/>
  <c r="Q597" i="3"/>
  <c r="Q596" i="3" s="1"/>
  <c r="P597" i="3"/>
  <c r="P596" i="3" s="1"/>
  <c r="P595" i="3" s="1"/>
  <c r="P594" i="3" s="1"/>
  <c r="P593" i="3" s="1"/>
  <c r="O597" i="3"/>
  <c r="N597" i="3"/>
  <c r="M597" i="3"/>
  <c r="L597" i="3"/>
  <c r="J597" i="3"/>
  <c r="J596" i="3" s="1"/>
  <c r="J595" i="3" s="1"/>
  <c r="J594" i="3" s="1"/>
  <c r="J593" i="3" s="1"/>
  <c r="I597" i="3"/>
  <c r="AB596" i="3"/>
  <c r="AB595" i="3" s="1"/>
  <c r="AB594" i="3" s="1"/>
  <c r="AB593" i="3" s="1"/>
  <c r="W596" i="3"/>
  <c r="W595" i="3" s="1"/>
  <c r="W594" i="3" s="1"/>
  <c r="W593" i="3" s="1"/>
  <c r="V596" i="3"/>
  <c r="V595" i="3" s="1"/>
  <c r="U596" i="3"/>
  <c r="U595" i="3" s="1"/>
  <c r="T596" i="3"/>
  <c r="T595" i="3" s="1"/>
  <c r="T594" i="3" s="1"/>
  <c r="T593" i="3" s="1"/>
  <c r="O596" i="3"/>
  <c r="O595" i="3" s="1"/>
  <c r="O594" i="3" s="1"/>
  <c r="O593" i="3" s="1"/>
  <c r="N596" i="3"/>
  <c r="N595" i="3" s="1"/>
  <c r="N594" i="3" s="1"/>
  <c r="N593" i="3" s="1"/>
  <c r="M596" i="3"/>
  <c r="M595" i="3" s="1"/>
  <c r="M594" i="3" s="1"/>
  <c r="M593" i="3" s="1"/>
  <c r="L596" i="3"/>
  <c r="Q595" i="3"/>
  <c r="Q594" i="3" s="1"/>
  <c r="V594" i="3"/>
  <c r="V593" i="3" s="1"/>
  <c r="U594" i="3"/>
  <c r="U593" i="3" s="1"/>
  <c r="Y593" i="3"/>
  <c r="Q593" i="3"/>
  <c r="K591" i="3"/>
  <c r="I591" i="3"/>
  <c r="I590" i="3"/>
  <c r="K590" i="3" s="1"/>
  <c r="AB589" i="3"/>
  <c r="AB588" i="3" s="1"/>
  <c r="AB587" i="3" s="1"/>
  <c r="AB586" i="3" s="1"/>
  <c r="AB585" i="3" s="1"/>
  <c r="AA589" i="3"/>
  <c r="Z589" i="3"/>
  <c r="Y589" i="3"/>
  <c r="X589" i="3"/>
  <c r="W589" i="3"/>
  <c r="W588" i="3" s="1"/>
  <c r="W587" i="3" s="1"/>
  <c r="W586" i="3" s="1"/>
  <c r="W585" i="3" s="1"/>
  <c r="V589" i="3"/>
  <c r="V588" i="3" s="1"/>
  <c r="V587" i="3" s="1"/>
  <c r="V586" i="3" s="1"/>
  <c r="U589" i="3"/>
  <c r="U588" i="3" s="1"/>
  <c r="T589" i="3"/>
  <c r="T588" i="3" s="1"/>
  <c r="T587" i="3" s="1"/>
  <c r="T586" i="3" s="1"/>
  <c r="T585" i="3" s="1"/>
  <c r="S589" i="3"/>
  <c r="R589" i="3"/>
  <c r="Q589" i="3"/>
  <c r="P589" i="3"/>
  <c r="O589" i="3"/>
  <c r="O588" i="3" s="1"/>
  <c r="O587" i="3" s="1"/>
  <c r="O586" i="3" s="1"/>
  <c r="O585" i="3" s="1"/>
  <c r="N589" i="3"/>
  <c r="N588" i="3" s="1"/>
  <c r="M589" i="3"/>
  <c r="M588" i="3" s="1"/>
  <c r="M587" i="3" s="1"/>
  <c r="M586" i="3" s="1"/>
  <c r="M585" i="3" s="1"/>
  <c r="L589" i="3"/>
  <c r="J589" i="3"/>
  <c r="AA588" i="3"/>
  <c r="AA587" i="3" s="1"/>
  <c r="AA586" i="3" s="1"/>
  <c r="AA585" i="3" s="1"/>
  <c r="Z588" i="3"/>
  <c r="Z587" i="3" s="1"/>
  <c r="Z586" i="3" s="1"/>
  <c r="Z585" i="3" s="1"/>
  <c r="Y588" i="3"/>
  <c r="Y587" i="3" s="1"/>
  <c r="Y586" i="3" s="1"/>
  <c r="Y585" i="3" s="1"/>
  <c r="X588" i="3"/>
  <c r="X587" i="3" s="1"/>
  <c r="X586" i="3" s="1"/>
  <c r="X585" i="3" s="1"/>
  <c r="S588" i="3"/>
  <c r="S587" i="3" s="1"/>
  <c r="S586" i="3" s="1"/>
  <c r="S585" i="3" s="1"/>
  <c r="R588" i="3"/>
  <c r="R587" i="3" s="1"/>
  <c r="R586" i="3" s="1"/>
  <c r="R585" i="3" s="1"/>
  <c r="Q588" i="3"/>
  <c r="Q587" i="3" s="1"/>
  <c r="P588" i="3"/>
  <c r="P587" i="3" s="1"/>
  <c r="P586" i="3" s="1"/>
  <c r="P585" i="3" s="1"/>
  <c r="J588" i="3"/>
  <c r="J587" i="3" s="1"/>
  <c r="J586" i="3" s="1"/>
  <c r="J585" i="3" s="1"/>
  <c r="U587" i="3"/>
  <c r="U586" i="3" s="1"/>
  <c r="U585" i="3" s="1"/>
  <c r="N587" i="3"/>
  <c r="N586" i="3" s="1"/>
  <c r="N585" i="3" s="1"/>
  <c r="Q586" i="3"/>
  <c r="Q585" i="3" s="1"/>
  <c r="V585" i="3"/>
  <c r="K584" i="3"/>
  <c r="I584" i="3"/>
  <c r="AB583" i="3"/>
  <c r="AA583" i="3"/>
  <c r="AA582" i="3" s="1"/>
  <c r="Z583" i="3"/>
  <c r="Z582" i="3" s="1"/>
  <c r="Y583" i="3"/>
  <c r="X583" i="3"/>
  <c r="X582" i="3" s="1"/>
  <c r="W583" i="3"/>
  <c r="W582" i="3" s="1"/>
  <c r="V583" i="3"/>
  <c r="V582" i="3" s="1"/>
  <c r="U583" i="3"/>
  <c r="T583" i="3"/>
  <c r="S583" i="3"/>
  <c r="S582" i="3" s="1"/>
  <c r="R583" i="3"/>
  <c r="R582" i="3" s="1"/>
  <c r="Q583" i="3"/>
  <c r="P583" i="3"/>
  <c r="P582" i="3" s="1"/>
  <c r="O583" i="3"/>
  <c r="O582" i="3" s="1"/>
  <c r="J583" i="3"/>
  <c r="I583" i="3"/>
  <c r="K583" i="3" s="1"/>
  <c r="AB582" i="3"/>
  <c r="Y582" i="3"/>
  <c r="U582" i="3"/>
  <c r="T582" i="3"/>
  <c r="Q582" i="3"/>
  <c r="J582" i="3"/>
  <c r="K581" i="3"/>
  <c r="I581" i="3"/>
  <c r="AB580" i="3"/>
  <c r="AB579" i="3" s="1"/>
  <c r="AA580" i="3"/>
  <c r="AA579" i="3" s="1"/>
  <c r="AA578" i="3" s="1"/>
  <c r="Z580" i="3"/>
  <c r="J580" i="3"/>
  <c r="J579" i="3" s="1"/>
  <c r="J578" i="3" s="1"/>
  <c r="I580" i="3"/>
  <c r="K580" i="3" s="1"/>
  <c r="Z579" i="3"/>
  <c r="Z578" i="3" s="1"/>
  <c r="AB578" i="3"/>
  <c r="I577" i="3"/>
  <c r="K577" i="3" s="1"/>
  <c r="AB576" i="3"/>
  <c r="AB571" i="3" s="1"/>
  <c r="AB570" i="3" s="1"/>
  <c r="AA576" i="3"/>
  <c r="Z576" i="3"/>
  <c r="Y576" i="3"/>
  <c r="X576" i="3"/>
  <c r="W576" i="3"/>
  <c r="V576" i="3"/>
  <c r="U576" i="3"/>
  <c r="T576" i="3"/>
  <c r="T571" i="3" s="1"/>
  <c r="T570" i="3" s="1"/>
  <c r="S576" i="3"/>
  <c r="S571" i="3" s="1"/>
  <c r="S570" i="3" s="1"/>
  <c r="R576" i="3"/>
  <c r="Q576" i="3"/>
  <c r="P576" i="3"/>
  <c r="O576" i="3"/>
  <c r="N576" i="3"/>
  <c r="M576" i="3"/>
  <c r="L576" i="3"/>
  <c r="I576" i="3" s="1"/>
  <c r="K576" i="3" s="1"/>
  <c r="J576" i="3"/>
  <c r="K575" i="3"/>
  <c r="I575" i="3"/>
  <c r="AB574" i="3"/>
  <c r="AA574" i="3"/>
  <c r="Z574" i="3"/>
  <c r="Z571" i="3" s="1"/>
  <c r="Z570" i="3" s="1"/>
  <c r="Y574" i="3"/>
  <c r="X574" i="3"/>
  <c r="W574" i="3"/>
  <c r="V574" i="3"/>
  <c r="U574" i="3"/>
  <c r="U571" i="3" s="1"/>
  <c r="U570" i="3" s="1"/>
  <c r="T574" i="3"/>
  <c r="S574" i="3"/>
  <c r="R574" i="3"/>
  <c r="R571" i="3" s="1"/>
  <c r="R570" i="3" s="1"/>
  <c r="Q574" i="3"/>
  <c r="P574" i="3"/>
  <c r="O574" i="3"/>
  <c r="N574" i="3"/>
  <c r="M574" i="3"/>
  <c r="M571" i="3" s="1"/>
  <c r="M570" i="3" s="1"/>
  <c r="L574" i="3"/>
  <c r="J574" i="3"/>
  <c r="J571" i="3" s="1"/>
  <c r="J570" i="3" s="1"/>
  <c r="I574" i="3"/>
  <c r="K574" i="3" s="1"/>
  <c r="K573" i="3"/>
  <c r="I573" i="3"/>
  <c r="AB572" i="3"/>
  <c r="AA572" i="3"/>
  <c r="Z572" i="3"/>
  <c r="Y572" i="3"/>
  <c r="X572" i="3"/>
  <c r="X571" i="3" s="1"/>
  <c r="X570" i="3" s="1"/>
  <c r="W572" i="3"/>
  <c r="W571" i="3" s="1"/>
  <c r="W570" i="3" s="1"/>
  <c r="V572" i="3"/>
  <c r="V571" i="3" s="1"/>
  <c r="V570" i="3" s="1"/>
  <c r="U572" i="3"/>
  <c r="T572" i="3"/>
  <c r="S572" i="3"/>
  <c r="R572" i="3"/>
  <c r="Q572" i="3"/>
  <c r="P572" i="3"/>
  <c r="P571" i="3" s="1"/>
  <c r="O572" i="3"/>
  <c r="O571" i="3" s="1"/>
  <c r="O570" i="3" s="1"/>
  <c r="N572" i="3"/>
  <c r="N571" i="3" s="1"/>
  <c r="N570" i="3" s="1"/>
  <c r="M572" i="3"/>
  <c r="L572" i="3"/>
  <c r="J572" i="3"/>
  <c r="AA571" i="3"/>
  <c r="AA570" i="3" s="1"/>
  <c r="L571" i="3"/>
  <c r="P570" i="3"/>
  <c r="I569" i="3"/>
  <c r="K569" i="3" s="1"/>
  <c r="AB568" i="3"/>
  <c r="AA568" i="3"/>
  <c r="Z568" i="3"/>
  <c r="Y568" i="3"/>
  <c r="Y565" i="3" s="1"/>
  <c r="Y564" i="3" s="1"/>
  <c r="X568" i="3"/>
  <c r="W568" i="3"/>
  <c r="V568" i="3"/>
  <c r="V565" i="3" s="1"/>
  <c r="V564" i="3" s="1"/>
  <c r="U568" i="3"/>
  <c r="T568" i="3"/>
  <c r="S568" i="3"/>
  <c r="R568" i="3"/>
  <c r="Q568" i="3"/>
  <c r="Q565" i="3" s="1"/>
  <c r="Q564" i="3" s="1"/>
  <c r="P568" i="3"/>
  <c r="O568" i="3"/>
  <c r="N568" i="3"/>
  <c r="N565" i="3" s="1"/>
  <c r="N564" i="3" s="1"/>
  <c r="M568" i="3"/>
  <c r="I568" i="3" s="1"/>
  <c r="K568" i="3" s="1"/>
  <c r="L568" i="3"/>
  <c r="J568" i="3"/>
  <c r="I567" i="3"/>
  <c r="K567" i="3" s="1"/>
  <c r="AB566" i="3"/>
  <c r="AB565" i="3" s="1"/>
  <c r="AB564" i="3" s="1"/>
  <c r="AA566" i="3"/>
  <c r="AA565" i="3" s="1"/>
  <c r="AA564" i="3" s="1"/>
  <c r="Z566" i="3"/>
  <c r="Z565" i="3" s="1"/>
  <c r="Z564" i="3" s="1"/>
  <c r="Y566" i="3"/>
  <c r="X566" i="3"/>
  <c r="W566" i="3"/>
  <c r="V566" i="3"/>
  <c r="U566" i="3"/>
  <c r="T566" i="3"/>
  <c r="T565" i="3" s="1"/>
  <c r="S566" i="3"/>
  <c r="S565" i="3" s="1"/>
  <c r="R566" i="3"/>
  <c r="R565" i="3" s="1"/>
  <c r="R564" i="3" s="1"/>
  <c r="Q566" i="3"/>
  <c r="P566" i="3"/>
  <c r="O566" i="3"/>
  <c r="N566" i="3"/>
  <c r="M566" i="3"/>
  <c r="L566" i="3"/>
  <c r="J566" i="3"/>
  <c r="J565" i="3" s="1"/>
  <c r="J564" i="3" s="1"/>
  <c r="X565" i="3"/>
  <c r="X564" i="3" s="1"/>
  <c r="W565" i="3"/>
  <c r="W564" i="3" s="1"/>
  <c r="P565" i="3"/>
  <c r="P564" i="3" s="1"/>
  <c r="O565" i="3"/>
  <c r="O564" i="3" s="1"/>
  <c r="T564" i="3"/>
  <c r="S564" i="3"/>
  <c r="K563" i="3"/>
  <c r="I563" i="3"/>
  <c r="I562" i="3"/>
  <c r="K562" i="3" s="1"/>
  <c r="I561" i="3"/>
  <c r="K561" i="3" s="1"/>
  <c r="AB560" i="3"/>
  <c r="AB559" i="3" s="1"/>
  <c r="AB556" i="3" s="1"/>
  <c r="AB549" i="3" s="1"/>
  <c r="AA560" i="3"/>
  <c r="Z560" i="3"/>
  <c r="Y560" i="3"/>
  <c r="Y559" i="3" s="1"/>
  <c r="X560" i="3"/>
  <c r="W560" i="3"/>
  <c r="V560" i="3"/>
  <c r="U560" i="3"/>
  <c r="U559" i="3" s="1"/>
  <c r="T560" i="3"/>
  <c r="T559" i="3" s="1"/>
  <c r="S560" i="3"/>
  <c r="R560" i="3"/>
  <c r="I560" i="3" s="1"/>
  <c r="K560" i="3" s="1"/>
  <c r="Q560" i="3"/>
  <c r="Q559" i="3" s="1"/>
  <c r="P560" i="3"/>
  <c r="O560" i="3"/>
  <c r="J560" i="3"/>
  <c r="J559" i="3" s="1"/>
  <c r="AA559" i="3"/>
  <c r="Z559" i="3"/>
  <c r="X559" i="3"/>
  <c r="W559" i="3"/>
  <c r="W556" i="3" s="1"/>
  <c r="V559" i="3"/>
  <c r="V556" i="3" s="1"/>
  <c r="S559" i="3"/>
  <c r="P559" i="3"/>
  <c r="O559" i="3"/>
  <c r="K558" i="3"/>
  <c r="I558" i="3"/>
  <c r="AB557" i="3"/>
  <c r="AA557" i="3"/>
  <c r="AA556" i="3" s="1"/>
  <c r="AA549" i="3" s="1"/>
  <c r="Z557" i="3"/>
  <c r="Z556" i="3" s="1"/>
  <c r="Y557" i="3"/>
  <c r="X557" i="3"/>
  <c r="X556" i="3" s="1"/>
  <c r="X549" i="3" s="1"/>
  <c r="W557" i="3"/>
  <c r="V557" i="3"/>
  <c r="U557" i="3"/>
  <c r="T557" i="3"/>
  <c r="S557" i="3"/>
  <c r="S556" i="3" s="1"/>
  <c r="S549" i="3" s="1"/>
  <c r="R557" i="3"/>
  <c r="R556" i="3" s="1"/>
  <c r="Q557" i="3"/>
  <c r="P557" i="3"/>
  <c r="P556" i="3" s="1"/>
  <c r="O557" i="3"/>
  <c r="N557" i="3"/>
  <c r="M557" i="3"/>
  <c r="L557" i="3"/>
  <c r="J557" i="3"/>
  <c r="J556" i="3" s="1"/>
  <c r="J549" i="3" s="1"/>
  <c r="U556" i="3"/>
  <c r="T556" i="3"/>
  <c r="N556" i="3"/>
  <c r="M556" i="3"/>
  <c r="M549" i="3" s="1"/>
  <c r="L556" i="3"/>
  <c r="I555" i="3"/>
  <c r="K555" i="3" s="1"/>
  <c r="AB554" i="3"/>
  <c r="AB553" i="3" s="1"/>
  <c r="AB550" i="3" s="1"/>
  <c r="AA554" i="3"/>
  <c r="AA553" i="3" s="1"/>
  <c r="AA550" i="3" s="1"/>
  <c r="Z554" i="3"/>
  <c r="Z553" i="3" s="1"/>
  <c r="Z550" i="3" s="1"/>
  <c r="Z549" i="3" s="1"/>
  <c r="Y554" i="3"/>
  <c r="X554" i="3"/>
  <c r="W554" i="3"/>
  <c r="V554" i="3"/>
  <c r="U554" i="3"/>
  <c r="U553" i="3" s="1"/>
  <c r="U550" i="3" s="1"/>
  <c r="U549" i="3" s="1"/>
  <c r="T554" i="3"/>
  <c r="T553" i="3" s="1"/>
  <c r="T550" i="3" s="1"/>
  <c r="S554" i="3"/>
  <c r="S553" i="3" s="1"/>
  <c r="S550" i="3" s="1"/>
  <c r="R554" i="3"/>
  <c r="R553" i="3" s="1"/>
  <c r="R550" i="3" s="1"/>
  <c r="R549" i="3" s="1"/>
  <c r="Q554" i="3"/>
  <c r="P554" i="3"/>
  <c r="O554" i="3"/>
  <c r="N554" i="3"/>
  <c r="M554" i="3"/>
  <c r="M553" i="3" s="1"/>
  <c r="M550" i="3" s="1"/>
  <c r="L554" i="3"/>
  <c r="J554" i="3"/>
  <c r="J553" i="3" s="1"/>
  <c r="J550" i="3" s="1"/>
  <c r="Y553" i="3"/>
  <c r="X553" i="3"/>
  <c r="X550" i="3" s="1"/>
  <c r="W553" i="3"/>
  <c r="W550" i="3" s="1"/>
  <c r="V553" i="3"/>
  <c r="Q553" i="3"/>
  <c r="P553" i="3"/>
  <c r="O553" i="3"/>
  <c r="O550" i="3" s="1"/>
  <c r="N553" i="3"/>
  <c r="K552" i="3"/>
  <c r="I552" i="3"/>
  <c r="W551" i="3"/>
  <c r="J551" i="3"/>
  <c r="I551" i="3"/>
  <c r="K551" i="3" s="1"/>
  <c r="Y550" i="3"/>
  <c r="V550" i="3"/>
  <c r="Q550" i="3"/>
  <c r="P550" i="3"/>
  <c r="N550" i="3"/>
  <c r="V549" i="3"/>
  <c r="T549" i="3"/>
  <c r="N549" i="3"/>
  <c r="I548" i="3"/>
  <c r="K548" i="3" s="1"/>
  <c r="I547" i="3"/>
  <c r="K547" i="3" s="1"/>
  <c r="K546" i="3"/>
  <c r="I546" i="3"/>
  <c r="AB545" i="3"/>
  <c r="AB544" i="3" s="1"/>
  <c r="AB543" i="3" s="1"/>
  <c r="AA545" i="3"/>
  <c r="AA544" i="3" s="1"/>
  <c r="AA543" i="3" s="1"/>
  <c r="Z545" i="3"/>
  <c r="Y545" i="3"/>
  <c r="Y544" i="3" s="1"/>
  <c r="Y543" i="3" s="1"/>
  <c r="X545" i="3"/>
  <c r="W545" i="3"/>
  <c r="W544" i="3" s="1"/>
  <c r="W543" i="3" s="1"/>
  <c r="V545" i="3"/>
  <c r="V544" i="3" s="1"/>
  <c r="U545" i="3"/>
  <c r="T545" i="3"/>
  <c r="T544" i="3" s="1"/>
  <c r="T543" i="3" s="1"/>
  <c r="T537" i="3" s="1"/>
  <c r="S545" i="3"/>
  <c r="R545" i="3"/>
  <c r="Q545" i="3"/>
  <c r="Q544" i="3" s="1"/>
  <c r="Q543" i="3" s="1"/>
  <c r="P545" i="3"/>
  <c r="O545" i="3"/>
  <c r="N545" i="3"/>
  <c r="N544" i="3" s="1"/>
  <c r="N543" i="3" s="1"/>
  <c r="M545" i="3"/>
  <c r="L545" i="3"/>
  <c r="J545" i="3"/>
  <c r="Z544" i="3"/>
  <c r="Z543" i="3" s="1"/>
  <c r="X544" i="3"/>
  <c r="X543" i="3" s="1"/>
  <c r="U544" i="3"/>
  <c r="U543" i="3" s="1"/>
  <c r="S544" i="3"/>
  <c r="R544" i="3"/>
  <c r="R543" i="3" s="1"/>
  <c r="P544" i="3"/>
  <c r="O544" i="3"/>
  <c r="M544" i="3"/>
  <c r="M543" i="3" s="1"/>
  <c r="J544" i="3"/>
  <c r="J543" i="3" s="1"/>
  <c r="J537" i="3" s="1"/>
  <c r="V543" i="3"/>
  <c r="S543" i="3"/>
  <c r="P543" i="3"/>
  <c r="O543" i="3"/>
  <c r="I542" i="3"/>
  <c r="I541" i="3"/>
  <c r="K541" i="3" s="1"/>
  <c r="AB540" i="3"/>
  <c r="AA540" i="3"/>
  <c r="AA539" i="3" s="1"/>
  <c r="Z540" i="3"/>
  <c r="Y540" i="3"/>
  <c r="X540" i="3"/>
  <c r="X539" i="3" s="1"/>
  <c r="W540" i="3"/>
  <c r="V540" i="3"/>
  <c r="U540" i="3"/>
  <c r="U539" i="3" s="1"/>
  <c r="U538" i="3" s="1"/>
  <c r="T540" i="3"/>
  <c r="S540" i="3"/>
  <c r="S539" i="3" s="1"/>
  <c r="S538" i="3" s="1"/>
  <c r="R540" i="3"/>
  <c r="Q540" i="3"/>
  <c r="P540" i="3"/>
  <c r="P539" i="3" s="1"/>
  <c r="O540" i="3"/>
  <c r="O539" i="3" s="1"/>
  <c r="N540" i="3"/>
  <c r="M540" i="3"/>
  <c r="L540" i="3"/>
  <c r="J540" i="3"/>
  <c r="AB539" i="3"/>
  <c r="AB538" i="3" s="1"/>
  <c r="Z539" i="3"/>
  <c r="Z538" i="3" s="1"/>
  <c r="Y539" i="3"/>
  <c r="W539" i="3"/>
  <c r="V539" i="3"/>
  <c r="V538" i="3" s="1"/>
  <c r="V537" i="3" s="1"/>
  <c r="T539" i="3"/>
  <c r="T538" i="3" s="1"/>
  <c r="R539" i="3"/>
  <c r="Q539" i="3"/>
  <c r="Q538" i="3" s="1"/>
  <c r="N539" i="3"/>
  <c r="L539" i="3"/>
  <c r="J539" i="3"/>
  <c r="AA538" i="3"/>
  <c r="Y538" i="3"/>
  <c r="X538" i="3"/>
  <c r="W538" i="3"/>
  <c r="R538" i="3"/>
  <c r="P538" i="3"/>
  <c r="O538" i="3"/>
  <c r="N538" i="3"/>
  <c r="J538" i="3"/>
  <c r="Z537" i="3"/>
  <c r="R537" i="3"/>
  <c r="K536" i="3"/>
  <c r="I536" i="3"/>
  <c r="AB535" i="3"/>
  <c r="AA535" i="3"/>
  <c r="AA534" i="3" s="1"/>
  <c r="Z535" i="3"/>
  <c r="Z534" i="3" s="1"/>
  <c r="Y535" i="3"/>
  <c r="X535" i="3"/>
  <c r="X534" i="3" s="1"/>
  <c r="W535" i="3"/>
  <c r="W534" i="3" s="1"/>
  <c r="V535" i="3"/>
  <c r="U535" i="3"/>
  <c r="T535" i="3"/>
  <c r="S535" i="3"/>
  <c r="S534" i="3" s="1"/>
  <c r="R535" i="3"/>
  <c r="R534" i="3" s="1"/>
  <c r="J535" i="3"/>
  <c r="AB534" i="3"/>
  <c r="Y534" i="3"/>
  <c r="V534" i="3"/>
  <c r="U534" i="3"/>
  <c r="T534" i="3"/>
  <c r="J534" i="3"/>
  <c r="I533" i="3"/>
  <c r="I532" i="3"/>
  <c r="AB531" i="3"/>
  <c r="AB530" i="3" s="1"/>
  <c r="AA531" i="3"/>
  <c r="Z531" i="3"/>
  <c r="Y531" i="3"/>
  <c r="X531" i="3"/>
  <c r="X530" i="3" s="1"/>
  <c r="W531" i="3"/>
  <c r="V531" i="3"/>
  <c r="V530" i="3" s="1"/>
  <c r="U531" i="3"/>
  <c r="U530" i="3" s="1"/>
  <c r="T531" i="3"/>
  <c r="T530" i="3" s="1"/>
  <c r="S531" i="3"/>
  <c r="AA530" i="3"/>
  <c r="Z530" i="3"/>
  <c r="Y530" i="3"/>
  <c r="W530" i="3"/>
  <c r="S530" i="3"/>
  <c r="I530" i="3" s="1"/>
  <c r="K529" i="3"/>
  <c r="I529" i="3"/>
  <c r="AB528" i="3"/>
  <c r="AB527" i="3" s="1"/>
  <c r="AB516" i="3" s="1"/>
  <c r="AB515" i="3" s="1"/>
  <c r="AB514" i="3" s="1"/>
  <c r="AA528" i="3"/>
  <c r="Z528" i="3"/>
  <c r="Y528" i="3"/>
  <c r="X528" i="3"/>
  <c r="X527" i="3" s="1"/>
  <c r="W528" i="3"/>
  <c r="W527" i="3" s="1"/>
  <c r="V528" i="3"/>
  <c r="V527" i="3" s="1"/>
  <c r="U528" i="3"/>
  <c r="U527" i="3" s="1"/>
  <c r="U516" i="3" s="1"/>
  <c r="U515" i="3" s="1"/>
  <c r="U514" i="3" s="1"/>
  <c r="T528" i="3"/>
  <c r="T527" i="3" s="1"/>
  <c r="T516" i="3" s="1"/>
  <c r="T515" i="3" s="1"/>
  <c r="T514" i="3" s="1"/>
  <c r="S528" i="3"/>
  <c r="R528" i="3"/>
  <c r="Q528" i="3"/>
  <c r="P528" i="3"/>
  <c r="P527" i="3" s="1"/>
  <c r="O528" i="3"/>
  <c r="O527" i="3" s="1"/>
  <c r="N528" i="3"/>
  <c r="N527" i="3" s="1"/>
  <c r="M528" i="3"/>
  <c r="M527" i="3" s="1"/>
  <c r="L528" i="3"/>
  <c r="J528" i="3"/>
  <c r="AA527" i="3"/>
  <c r="Z527" i="3"/>
  <c r="Y527" i="3"/>
  <c r="S527" i="3"/>
  <c r="R527" i="3"/>
  <c r="Q527" i="3"/>
  <c r="J527" i="3"/>
  <c r="K526" i="3"/>
  <c r="I526" i="3"/>
  <c r="AB525" i="3"/>
  <c r="AA525" i="3"/>
  <c r="Z525" i="3"/>
  <c r="Y525" i="3"/>
  <c r="X525" i="3"/>
  <c r="W525" i="3"/>
  <c r="V525" i="3"/>
  <c r="U525" i="3"/>
  <c r="T525" i="3"/>
  <c r="S525" i="3"/>
  <c r="R525" i="3"/>
  <c r="Q525" i="3"/>
  <c r="P525" i="3"/>
  <c r="O525" i="3"/>
  <c r="N525" i="3"/>
  <c r="M525" i="3"/>
  <c r="L525" i="3"/>
  <c r="J525" i="3"/>
  <c r="I524" i="3"/>
  <c r="I523" i="3"/>
  <c r="K523" i="3" s="1"/>
  <c r="AB522" i="3"/>
  <c r="AA522" i="3"/>
  <c r="Z522" i="3"/>
  <c r="Y522" i="3"/>
  <c r="X522" i="3"/>
  <c r="T522" i="3"/>
  <c r="J522" i="3"/>
  <c r="I521" i="3"/>
  <c r="K521" i="3" s="1"/>
  <c r="Y520" i="3"/>
  <c r="J520" i="3"/>
  <c r="I520" i="3"/>
  <c r="I519" i="3"/>
  <c r="I518" i="3"/>
  <c r="K518" i="3" s="1"/>
  <c r="AB517" i="3"/>
  <c r="AA517" i="3"/>
  <c r="Z517" i="3"/>
  <c r="Y517" i="3"/>
  <c r="X517" i="3"/>
  <c r="X516" i="3" s="1"/>
  <c r="X515" i="3" s="1"/>
  <c r="X514" i="3" s="1"/>
  <c r="W517" i="3"/>
  <c r="V517" i="3"/>
  <c r="U517" i="3"/>
  <c r="T517" i="3"/>
  <c r="S517" i="3"/>
  <c r="S516" i="3" s="1"/>
  <c r="S515" i="3" s="1"/>
  <c r="S514" i="3" s="1"/>
  <c r="R517" i="3"/>
  <c r="Q517" i="3"/>
  <c r="P517" i="3"/>
  <c r="P516" i="3" s="1"/>
  <c r="P515" i="3" s="1"/>
  <c r="P514" i="3" s="1"/>
  <c r="O517" i="3"/>
  <c r="N517" i="3"/>
  <c r="M517" i="3"/>
  <c r="L517" i="3"/>
  <c r="J517" i="3"/>
  <c r="AA516" i="3"/>
  <c r="AA515" i="3" s="1"/>
  <c r="M516" i="3"/>
  <c r="M515" i="3" s="1"/>
  <c r="M514" i="3" s="1"/>
  <c r="AA514" i="3"/>
  <c r="I513" i="3"/>
  <c r="K512" i="3"/>
  <c r="I512" i="3"/>
  <c r="AB511" i="3"/>
  <c r="AB510" i="3" s="1"/>
  <c r="AA511" i="3"/>
  <c r="AA510" i="3" s="1"/>
  <c r="Z511" i="3"/>
  <c r="Y511" i="3"/>
  <c r="X511" i="3"/>
  <c r="W511" i="3"/>
  <c r="V511" i="3"/>
  <c r="U511" i="3"/>
  <c r="U510" i="3" s="1"/>
  <c r="T511" i="3"/>
  <c r="T510" i="3" s="1"/>
  <c r="S511" i="3"/>
  <c r="S510" i="3" s="1"/>
  <c r="R511" i="3"/>
  <c r="Q511" i="3"/>
  <c r="P511" i="3"/>
  <c r="O511" i="3"/>
  <c r="N511" i="3"/>
  <c r="M511" i="3"/>
  <c r="M510" i="3" s="1"/>
  <c r="L511" i="3"/>
  <c r="J511" i="3"/>
  <c r="Z510" i="3"/>
  <c r="Y510" i="3"/>
  <c r="X510" i="3"/>
  <c r="W510" i="3"/>
  <c r="V510" i="3"/>
  <c r="R510" i="3"/>
  <c r="Q510" i="3"/>
  <c r="P510" i="3"/>
  <c r="O510" i="3"/>
  <c r="N510" i="3"/>
  <c r="J510" i="3"/>
  <c r="I509" i="3"/>
  <c r="K509" i="3" s="1"/>
  <c r="Y508" i="3"/>
  <c r="I508" i="3" s="1"/>
  <c r="K508" i="3" s="1"/>
  <c r="Q508" i="3"/>
  <c r="J508" i="3"/>
  <c r="I507" i="3"/>
  <c r="K507" i="3" s="1"/>
  <c r="AB506" i="3"/>
  <c r="AB501" i="3" s="1"/>
  <c r="AB500" i="3" s="1"/>
  <c r="AA506" i="3"/>
  <c r="AA501" i="3" s="1"/>
  <c r="Z506" i="3"/>
  <c r="Y506" i="3"/>
  <c r="X506" i="3"/>
  <c r="X501" i="3" s="1"/>
  <c r="X500" i="3" s="1"/>
  <c r="W506" i="3"/>
  <c r="V506" i="3"/>
  <c r="U506" i="3"/>
  <c r="U501" i="3" s="1"/>
  <c r="U500" i="3" s="1"/>
  <c r="U459" i="3" s="1"/>
  <c r="T506" i="3"/>
  <c r="T501" i="3" s="1"/>
  <c r="T500" i="3" s="1"/>
  <c r="S506" i="3"/>
  <c r="S501" i="3" s="1"/>
  <c r="S500" i="3" s="1"/>
  <c r="R506" i="3"/>
  <c r="Q506" i="3"/>
  <c r="P506" i="3"/>
  <c r="P501" i="3" s="1"/>
  <c r="P500" i="3" s="1"/>
  <c r="O506" i="3"/>
  <c r="N506" i="3"/>
  <c r="M506" i="3"/>
  <c r="M501" i="3" s="1"/>
  <c r="M500" i="3" s="1"/>
  <c r="L506" i="3"/>
  <c r="J506" i="3"/>
  <c r="I505" i="3"/>
  <c r="K505" i="3" s="1"/>
  <c r="AB504" i="3"/>
  <c r="AA504" i="3"/>
  <c r="Z504" i="3"/>
  <c r="Y504" i="3"/>
  <c r="Y501" i="3" s="1"/>
  <c r="X504" i="3"/>
  <c r="W504" i="3"/>
  <c r="V504" i="3"/>
  <c r="U504" i="3"/>
  <c r="T504" i="3"/>
  <c r="S504" i="3"/>
  <c r="R504" i="3"/>
  <c r="Q504" i="3"/>
  <c r="P504" i="3"/>
  <c r="O504" i="3"/>
  <c r="J504" i="3"/>
  <c r="K503" i="3"/>
  <c r="I503" i="3"/>
  <c r="AB502" i="3"/>
  <c r="AA502" i="3"/>
  <c r="Z502" i="3"/>
  <c r="Y502" i="3"/>
  <c r="X502" i="3"/>
  <c r="W502" i="3"/>
  <c r="V502" i="3"/>
  <c r="U502" i="3"/>
  <c r="T502" i="3"/>
  <c r="S502" i="3"/>
  <c r="R502" i="3"/>
  <c r="Q502" i="3"/>
  <c r="P502" i="3"/>
  <c r="I502" i="3" s="1"/>
  <c r="K502" i="3" s="1"/>
  <c r="O502" i="3"/>
  <c r="J502" i="3"/>
  <c r="Z501" i="3"/>
  <c r="W501" i="3"/>
  <c r="W500" i="3" s="1"/>
  <c r="V501" i="3"/>
  <c r="V500" i="3" s="1"/>
  <c r="R501" i="3"/>
  <c r="O501" i="3"/>
  <c r="O500" i="3" s="1"/>
  <c r="N501" i="3"/>
  <c r="N500" i="3" s="1"/>
  <c r="AA500" i="3"/>
  <c r="Z500" i="3"/>
  <c r="Y500" i="3"/>
  <c r="R500" i="3"/>
  <c r="I499" i="3"/>
  <c r="K499" i="3" s="1"/>
  <c r="AB498" i="3"/>
  <c r="AA498" i="3"/>
  <c r="AA497" i="3" s="1"/>
  <c r="Z498" i="3"/>
  <c r="Y498" i="3"/>
  <c r="X498" i="3"/>
  <c r="W498" i="3"/>
  <c r="W497" i="3" s="1"/>
  <c r="V498" i="3"/>
  <c r="U498" i="3"/>
  <c r="T498" i="3"/>
  <c r="S498" i="3"/>
  <c r="S497" i="3" s="1"/>
  <c r="R498" i="3"/>
  <c r="Q498" i="3"/>
  <c r="P498" i="3"/>
  <c r="P497" i="3" s="1"/>
  <c r="O498" i="3"/>
  <c r="J498" i="3"/>
  <c r="AB497" i="3"/>
  <c r="Z497" i="3"/>
  <c r="Y497" i="3"/>
  <c r="X497" i="3"/>
  <c r="V497" i="3"/>
  <c r="U497" i="3"/>
  <c r="T497" i="3"/>
  <c r="R497" i="3"/>
  <c r="Q497" i="3"/>
  <c r="J497" i="3"/>
  <c r="I496" i="3"/>
  <c r="K496" i="3" s="1"/>
  <c r="AB495" i="3"/>
  <c r="AA495" i="3"/>
  <c r="Z495" i="3"/>
  <c r="Y495" i="3"/>
  <c r="X495" i="3"/>
  <c r="W495" i="3"/>
  <c r="V495" i="3"/>
  <c r="U495" i="3"/>
  <c r="T495" i="3"/>
  <c r="S495" i="3"/>
  <c r="R495" i="3"/>
  <c r="Q495" i="3"/>
  <c r="P495" i="3"/>
  <c r="O495" i="3"/>
  <c r="N495" i="3"/>
  <c r="M495" i="3"/>
  <c r="L495" i="3"/>
  <c r="J495" i="3"/>
  <c r="I494" i="3"/>
  <c r="AB493" i="3"/>
  <c r="AA493" i="3"/>
  <c r="Z493" i="3"/>
  <c r="Y493" i="3"/>
  <c r="X493" i="3"/>
  <c r="W493" i="3"/>
  <c r="V493" i="3"/>
  <c r="U493" i="3"/>
  <c r="T493" i="3"/>
  <c r="S493" i="3"/>
  <c r="R493" i="3"/>
  <c r="Q493" i="3"/>
  <c r="P493" i="3"/>
  <c r="O493" i="3"/>
  <c r="N493" i="3"/>
  <c r="M493" i="3"/>
  <c r="L493" i="3"/>
  <c r="I492" i="3"/>
  <c r="K492" i="3" s="1"/>
  <c r="AB491" i="3"/>
  <c r="AA491" i="3"/>
  <c r="Z491" i="3"/>
  <c r="Y491" i="3"/>
  <c r="X491" i="3"/>
  <c r="W491" i="3"/>
  <c r="V491" i="3"/>
  <c r="U491" i="3"/>
  <c r="T491" i="3"/>
  <c r="S491" i="3"/>
  <c r="R491" i="3"/>
  <c r="Q491" i="3"/>
  <c r="P491" i="3"/>
  <c r="O491" i="3"/>
  <c r="J491" i="3"/>
  <c r="I490" i="3"/>
  <c r="K490" i="3" s="1"/>
  <c r="AB489" i="3"/>
  <c r="AB484" i="3" s="1"/>
  <c r="AA489" i="3"/>
  <c r="AA484" i="3" s="1"/>
  <c r="Z489" i="3"/>
  <c r="Y489" i="3"/>
  <c r="X489" i="3"/>
  <c r="W489" i="3"/>
  <c r="W484" i="3" s="1"/>
  <c r="V489" i="3"/>
  <c r="U489" i="3"/>
  <c r="T489" i="3"/>
  <c r="T484" i="3" s="1"/>
  <c r="S489" i="3"/>
  <c r="S484" i="3" s="1"/>
  <c r="R489" i="3"/>
  <c r="Q489" i="3"/>
  <c r="P489" i="3"/>
  <c r="O489" i="3"/>
  <c r="O484" i="3" s="1"/>
  <c r="N489" i="3"/>
  <c r="M489" i="3"/>
  <c r="L489" i="3"/>
  <c r="J489" i="3"/>
  <c r="I488" i="3"/>
  <c r="AB487" i="3"/>
  <c r="AA487" i="3"/>
  <c r="Z487" i="3"/>
  <c r="Y487" i="3"/>
  <c r="X487" i="3"/>
  <c r="X484" i="3" s="1"/>
  <c r="W487" i="3"/>
  <c r="V487" i="3"/>
  <c r="U487" i="3"/>
  <c r="U484" i="3" s="1"/>
  <c r="T487" i="3"/>
  <c r="S487" i="3"/>
  <c r="R487" i="3"/>
  <c r="Q487" i="3"/>
  <c r="Q484" i="3" s="1"/>
  <c r="Q461" i="3" s="1"/>
  <c r="Q460" i="3" s="1"/>
  <c r="P487" i="3"/>
  <c r="P484" i="3" s="1"/>
  <c r="O487" i="3"/>
  <c r="N487" i="3"/>
  <c r="M487" i="3"/>
  <c r="L487" i="3"/>
  <c r="I486" i="3"/>
  <c r="K486" i="3" s="1"/>
  <c r="AB485" i="3"/>
  <c r="AA485" i="3"/>
  <c r="Z485" i="3"/>
  <c r="Z484" i="3" s="1"/>
  <c r="Y485" i="3"/>
  <c r="Y484" i="3" s="1"/>
  <c r="X485" i="3"/>
  <c r="W485" i="3"/>
  <c r="V485" i="3"/>
  <c r="U485" i="3"/>
  <c r="T485" i="3"/>
  <c r="S485" i="3"/>
  <c r="R485" i="3"/>
  <c r="R484" i="3" s="1"/>
  <c r="Q485" i="3"/>
  <c r="P485" i="3"/>
  <c r="O485" i="3"/>
  <c r="N485" i="3"/>
  <c r="M485" i="3"/>
  <c r="M484" i="3" s="1"/>
  <c r="L485" i="3"/>
  <c r="J485" i="3"/>
  <c r="I485" i="3"/>
  <c r="K485" i="3" s="1"/>
  <c r="V484" i="3"/>
  <c r="N484" i="3"/>
  <c r="K483" i="3"/>
  <c r="I483" i="3"/>
  <c r="Y482" i="3"/>
  <c r="X482" i="3"/>
  <c r="U482" i="3"/>
  <c r="T482" i="3"/>
  <c r="J482" i="3"/>
  <c r="I481" i="3"/>
  <c r="K481" i="3" s="1"/>
  <c r="AB480" i="3"/>
  <c r="AA480" i="3"/>
  <c r="Z480" i="3"/>
  <c r="Y480" i="3"/>
  <c r="X480" i="3"/>
  <c r="W480" i="3"/>
  <c r="V480" i="3"/>
  <c r="U480" i="3"/>
  <c r="T480" i="3"/>
  <c r="S480" i="3"/>
  <c r="R480" i="3"/>
  <c r="Q480" i="3"/>
  <c r="P480" i="3"/>
  <c r="O480" i="3"/>
  <c r="J480" i="3"/>
  <c r="K479" i="3"/>
  <c r="I479" i="3"/>
  <c r="AB478" i="3"/>
  <c r="AA478" i="3"/>
  <c r="Z478" i="3"/>
  <c r="Y478" i="3"/>
  <c r="X478" i="3"/>
  <c r="W478" i="3"/>
  <c r="V478" i="3"/>
  <c r="U478" i="3"/>
  <c r="T478" i="3"/>
  <c r="S478" i="3"/>
  <c r="R478" i="3"/>
  <c r="Q478" i="3"/>
  <c r="P478" i="3"/>
  <c r="O478" i="3"/>
  <c r="N478" i="3"/>
  <c r="M478" i="3"/>
  <c r="L478" i="3"/>
  <c r="J478" i="3"/>
  <c r="I477" i="3"/>
  <c r="K477" i="3" s="1"/>
  <c r="R476" i="3"/>
  <c r="J476" i="3"/>
  <c r="I476" i="3"/>
  <c r="K476" i="3" s="1"/>
  <c r="K475" i="3"/>
  <c r="I475" i="3"/>
  <c r="AB474" i="3"/>
  <c r="AA474" i="3"/>
  <c r="Z474" i="3"/>
  <c r="Y474" i="3"/>
  <c r="X474" i="3"/>
  <c r="W474" i="3"/>
  <c r="V474" i="3"/>
  <c r="U474" i="3"/>
  <c r="T474" i="3"/>
  <c r="S474" i="3"/>
  <c r="R474" i="3"/>
  <c r="Q474" i="3"/>
  <c r="P474" i="3"/>
  <c r="O474" i="3"/>
  <c r="N474" i="3"/>
  <c r="M474" i="3"/>
  <c r="L474" i="3"/>
  <c r="J474" i="3"/>
  <c r="I473" i="3"/>
  <c r="K473" i="3" s="1"/>
  <c r="AB472" i="3"/>
  <c r="AA472" i="3"/>
  <c r="Z472" i="3"/>
  <c r="Y472" i="3"/>
  <c r="X472" i="3"/>
  <c r="W472" i="3"/>
  <c r="V472" i="3"/>
  <c r="U472" i="3"/>
  <c r="T472" i="3"/>
  <c r="S472" i="3"/>
  <c r="R472" i="3"/>
  <c r="Q472" i="3"/>
  <c r="P472" i="3"/>
  <c r="O472" i="3"/>
  <c r="N472" i="3"/>
  <c r="M472" i="3"/>
  <c r="L472" i="3"/>
  <c r="J472" i="3"/>
  <c r="I472" i="3"/>
  <c r="K472" i="3" s="1"/>
  <c r="K471" i="3"/>
  <c r="I471" i="3"/>
  <c r="AB470" i="3"/>
  <c r="AA470" i="3"/>
  <c r="AA461" i="3" s="1"/>
  <c r="AA460" i="3" s="1"/>
  <c r="AA459" i="3" s="1"/>
  <c r="Z470" i="3"/>
  <c r="Y470" i="3"/>
  <c r="X470" i="3"/>
  <c r="W470" i="3"/>
  <c r="W461" i="3" s="1"/>
  <c r="W460" i="3" s="1"/>
  <c r="W459" i="3" s="1"/>
  <c r="V470" i="3"/>
  <c r="U470" i="3"/>
  <c r="T470" i="3"/>
  <c r="S470" i="3"/>
  <c r="S461" i="3" s="1"/>
  <c r="S460" i="3" s="1"/>
  <c r="S459" i="3" s="1"/>
  <c r="R470" i="3"/>
  <c r="Q470" i="3"/>
  <c r="P470" i="3"/>
  <c r="O470" i="3"/>
  <c r="N470" i="3"/>
  <c r="M470" i="3"/>
  <c r="L470" i="3"/>
  <c r="J470" i="3"/>
  <c r="I469" i="3"/>
  <c r="K469" i="3" s="1"/>
  <c r="AB468" i="3"/>
  <c r="AA468" i="3"/>
  <c r="Z468" i="3"/>
  <c r="Y468" i="3"/>
  <c r="X468" i="3"/>
  <c r="W468" i="3"/>
  <c r="V468" i="3"/>
  <c r="U468" i="3"/>
  <c r="U461" i="3" s="1"/>
  <c r="U460" i="3" s="1"/>
  <c r="T468" i="3"/>
  <c r="S468" i="3"/>
  <c r="R468" i="3"/>
  <c r="Q468" i="3"/>
  <c r="P468" i="3"/>
  <c r="P461" i="3" s="1"/>
  <c r="P460" i="3" s="1"/>
  <c r="P459" i="3" s="1"/>
  <c r="O468" i="3"/>
  <c r="N468" i="3"/>
  <c r="M468" i="3"/>
  <c r="M461" i="3" s="1"/>
  <c r="M460" i="3" s="1"/>
  <c r="L468" i="3"/>
  <c r="J468" i="3"/>
  <c r="K467" i="3"/>
  <c r="I467" i="3"/>
  <c r="AB466" i="3"/>
  <c r="AA466" i="3"/>
  <c r="Z466" i="3"/>
  <c r="Y466" i="3"/>
  <c r="X466" i="3"/>
  <c r="W466" i="3"/>
  <c r="V466" i="3"/>
  <c r="U466" i="3"/>
  <c r="T466" i="3"/>
  <c r="S466" i="3"/>
  <c r="R466" i="3"/>
  <c r="Q466" i="3"/>
  <c r="P466" i="3"/>
  <c r="O466" i="3"/>
  <c r="N466" i="3"/>
  <c r="M466" i="3"/>
  <c r="L466" i="3"/>
  <c r="J466" i="3"/>
  <c r="I465" i="3"/>
  <c r="K465" i="3" s="1"/>
  <c r="AA464" i="3"/>
  <c r="Y464" i="3"/>
  <c r="W464" i="3"/>
  <c r="J464" i="3"/>
  <c r="I463" i="3"/>
  <c r="K463" i="3" s="1"/>
  <c r="AB462" i="3"/>
  <c r="AA462" i="3"/>
  <c r="Z462" i="3"/>
  <c r="Y462" i="3"/>
  <c r="X462" i="3"/>
  <c r="W462" i="3"/>
  <c r="V462" i="3"/>
  <c r="U462" i="3"/>
  <c r="T462" i="3"/>
  <c r="T461" i="3" s="1"/>
  <c r="T460" i="3" s="1"/>
  <c r="T459" i="3" s="1"/>
  <c r="S462" i="3"/>
  <c r="R462" i="3"/>
  <c r="Q462" i="3"/>
  <c r="P462" i="3"/>
  <c r="O462" i="3"/>
  <c r="N462" i="3"/>
  <c r="M462" i="3"/>
  <c r="L462" i="3"/>
  <c r="J462" i="3"/>
  <c r="X461" i="3"/>
  <c r="X460" i="3" s="1"/>
  <c r="X459" i="3" s="1"/>
  <c r="I458" i="3"/>
  <c r="AB457" i="3"/>
  <c r="AA457" i="3"/>
  <c r="AA456" i="3" s="1"/>
  <c r="Z457" i="3"/>
  <c r="Z456" i="3" s="1"/>
  <c r="Y457" i="3"/>
  <c r="Y456" i="3" s="1"/>
  <c r="X457" i="3"/>
  <c r="W457" i="3"/>
  <c r="V457" i="3"/>
  <c r="V456" i="3" s="1"/>
  <c r="U457" i="3"/>
  <c r="U456" i="3" s="1"/>
  <c r="T457" i="3"/>
  <c r="S457" i="3"/>
  <c r="R457" i="3"/>
  <c r="R456" i="3" s="1"/>
  <c r="Q457" i="3"/>
  <c r="Q456" i="3" s="1"/>
  <c r="P457" i="3"/>
  <c r="O457" i="3"/>
  <c r="N457" i="3"/>
  <c r="N456" i="3" s="1"/>
  <c r="M457" i="3"/>
  <c r="L457" i="3"/>
  <c r="AB456" i="3"/>
  <c r="X456" i="3"/>
  <c r="W456" i="3"/>
  <c r="T456" i="3"/>
  <c r="S456" i="3"/>
  <c r="P456" i="3"/>
  <c r="O456" i="3"/>
  <c r="L456" i="3"/>
  <c r="I455" i="3"/>
  <c r="K455" i="3" s="1"/>
  <c r="AB454" i="3"/>
  <c r="AB449" i="3" s="1"/>
  <c r="AB448" i="3" s="1"/>
  <c r="AA454" i="3"/>
  <c r="Z454" i="3"/>
  <c r="Y454" i="3"/>
  <c r="V454" i="3"/>
  <c r="J454" i="3"/>
  <c r="I453" i="3"/>
  <c r="K453" i="3" s="1"/>
  <c r="AB452" i="3"/>
  <c r="AA452" i="3"/>
  <c r="Z452" i="3"/>
  <c r="Y452" i="3"/>
  <c r="X452" i="3"/>
  <c r="W452" i="3"/>
  <c r="V452" i="3"/>
  <c r="U452" i="3"/>
  <c r="U449" i="3" s="1"/>
  <c r="U448" i="3" s="1"/>
  <c r="T452" i="3"/>
  <c r="S452" i="3"/>
  <c r="S449" i="3" s="1"/>
  <c r="S448" i="3" s="1"/>
  <c r="R452" i="3"/>
  <c r="R449" i="3" s="1"/>
  <c r="Q452" i="3"/>
  <c r="Q449" i="3" s="1"/>
  <c r="P452" i="3"/>
  <c r="O452" i="3"/>
  <c r="N452" i="3"/>
  <c r="M452" i="3"/>
  <c r="L452" i="3"/>
  <c r="J452" i="3"/>
  <c r="J449" i="3" s="1"/>
  <c r="I451" i="3"/>
  <c r="AB450" i="3"/>
  <c r="AA450" i="3"/>
  <c r="Z450" i="3"/>
  <c r="Y450" i="3"/>
  <c r="O450" i="3"/>
  <c r="O449" i="3" s="1"/>
  <c r="O448" i="3" s="1"/>
  <c r="Y449" i="3"/>
  <c r="Y448" i="3" s="1"/>
  <c r="X449" i="3"/>
  <c r="W449" i="3"/>
  <c r="V449" i="3"/>
  <c r="V448" i="3" s="1"/>
  <c r="T449" i="3"/>
  <c r="T448" i="3" s="1"/>
  <c r="P449" i="3"/>
  <c r="N449" i="3"/>
  <c r="N448" i="3" s="1"/>
  <c r="L449" i="3"/>
  <c r="X448" i="3"/>
  <c r="W448" i="3"/>
  <c r="R448" i="3"/>
  <c r="Q448" i="3"/>
  <c r="Q432" i="3" s="1"/>
  <c r="P448" i="3"/>
  <c r="L448" i="3"/>
  <c r="J448" i="3"/>
  <c r="K447" i="3"/>
  <c r="I447" i="3"/>
  <c r="AB446" i="3"/>
  <c r="AA446" i="3"/>
  <c r="Z446" i="3"/>
  <c r="Y446" i="3"/>
  <c r="X446" i="3"/>
  <c r="X445" i="3" s="1"/>
  <c r="W446" i="3"/>
  <c r="V446" i="3"/>
  <c r="U446" i="3"/>
  <c r="T446" i="3"/>
  <c r="S446" i="3"/>
  <c r="S445" i="3" s="1"/>
  <c r="R446" i="3"/>
  <c r="Q446" i="3"/>
  <c r="P446" i="3"/>
  <c r="P445" i="3" s="1"/>
  <c r="P434" i="3" s="1"/>
  <c r="P433" i="3" s="1"/>
  <c r="P432" i="3" s="1"/>
  <c r="O446" i="3"/>
  <c r="O445" i="3" s="1"/>
  <c r="N446" i="3"/>
  <c r="M446" i="3"/>
  <c r="L446" i="3"/>
  <c r="J446" i="3"/>
  <c r="AB445" i="3"/>
  <c r="AA445" i="3"/>
  <c r="Z445" i="3"/>
  <c r="Y445" i="3"/>
  <c r="W445" i="3"/>
  <c r="V445" i="3"/>
  <c r="U445" i="3"/>
  <c r="T445" i="3"/>
  <c r="R445" i="3"/>
  <c r="Q445" i="3"/>
  <c r="N445" i="3"/>
  <c r="M445" i="3"/>
  <c r="L445" i="3"/>
  <c r="J445" i="3"/>
  <c r="I444" i="3"/>
  <c r="K444" i="3" s="1"/>
  <c r="R443" i="3"/>
  <c r="J443" i="3"/>
  <c r="I443" i="3"/>
  <c r="K443" i="3" s="1"/>
  <c r="K442" i="3"/>
  <c r="I442" i="3"/>
  <c r="AB441" i="3"/>
  <c r="AA441" i="3"/>
  <c r="Z441" i="3"/>
  <c r="Y441" i="3"/>
  <c r="X441" i="3"/>
  <c r="W441" i="3"/>
  <c r="V441" i="3"/>
  <c r="U441" i="3"/>
  <c r="T441" i="3"/>
  <c r="S441" i="3"/>
  <c r="R441" i="3"/>
  <c r="Q441" i="3"/>
  <c r="P441" i="3"/>
  <c r="O441" i="3"/>
  <c r="N441" i="3"/>
  <c r="M441" i="3"/>
  <c r="L441" i="3"/>
  <c r="J441" i="3"/>
  <c r="J434" i="3" s="1"/>
  <c r="J433" i="3" s="1"/>
  <c r="J432" i="3" s="1"/>
  <c r="K440" i="3"/>
  <c r="I440" i="3"/>
  <c r="AB439" i="3"/>
  <c r="AA439" i="3"/>
  <c r="Z439" i="3"/>
  <c r="Y439" i="3"/>
  <c r="X439" i="3"/>
  <c r="W439" i="3"/>
  <c r="V439" i="3"/>
  <c r="U439" i="3"/>
  <c r="T439" i="3"/>
  <c r="S439" i="3"/>
  <c r="R439" i="3"/>
  <c r="Q439" i="3"/>
  <c r="P439" i="3"/>
  <c r="O439" i="3"/>
  <c r="N439" i="3"/>
  <c r="M439" i="3"/>
  <c r="L439" i="3"/>
  <c r="J439" i="3"/>
  <c r="I439" i="3"/>
  <c r="K439" i="3" s="1"/>
  <c r="K438" i="3"/>
  <c r="I438" i="3"/>
  <c r="AB437" i="3"/>
  <c r="AA437" i="3"/>
  <c r="Z437" i="3"/>
  <c r="Y437" i="3"/>
  <c r="X437" i="3"/>
  <c r="W437" i="3"/>
  <c r="V437" i="3"/>
  <c r="U437" i="3"/>
  <c r="T437" i="3"/>
  <c r="S437" i="3"/>
  <c r="R437" i="3"/>
  <c r="Q437" i="3"/>
  <c r="P437" i="3"/>
  <c r="O437" i="3"/>
  <c r="N437" i="3"/>
  <c r="M437" i="3"/>
  <c r="L437" i="3"/>
  <c r="J437" i="3"/>
  <c r="I436" i="3"/>
  <c r="K436" i="3" s="1"/>
  <c r="AB435" i="3"/>
  <c r="AA435" i="3"/>
  <c r="Z435" i="3"/>
  <c r="Y435" i="3"/>
  <c r="X435" i="3"/>
  <c r="W435" i="3"/>
  <c r="V435" i="3"/>
  <c r="U435" i="3"/>
  <c r="U434" i="3" s="1"/>
  <c r="U433" i="3" s="1"/>
  <c r="T435" i="3"/>
  <c r="S435" i="3"/>
  <c r="R435" i="3"/>
  <c r="Q435" i="3"/>
  <c r="P435" i="3"/>
  <c r="O435" i="3"/>
  <c r="N435" i="3"/>
  <c r="M435" i="3"/>
  <c r="M434" i="3" s="1"/>
  <c r="M433" i="3" s="1"/>
  <c r="L435" i="3"/>
  <c r="J435" i="3"/>
  <c r="I435" i="3"/>
  <c r="K435" i="3" s="1"/>
  <c r="Y434" i="3"/>
  <c r="Q434" i="3"/>
  <c r="Q433" i="3" s="1"/>
  <c r="Y433" i="3"/>
  <c r="K430" i="3"/>
  <c r="I430" i="3"/>
  <c r="I429" i="3"/>
  <c r="K429" i="3" s="1"/>
  <c r="AB428" i="3"/>
  <c r="AA428" i="3"/>
  <c r="AA427" i="3" s="1"/>
  <c r="Z428" i="3"/>
  <c r="Z427" i="3" s="1"/>
  <c r="Z426" i="3" s="1"/>
  <c r="Z425" i="3" s="1"/>
  <c r="Y428" i="3"/>
  <c r="X428" i="3"/>
  <c r="W428" i="3"/>
  <c r="V428" i="3"/>
  <c r="U428" i="3"/>
  <c r="U427" i="3" s="1"/>
  <c r="T428" i="3"/>
  <c r="S428" i="3"/>
  <c r="S427" i="3" s="1"/>
  <c r="R428" i="3"/>
  <c r="R427" i="3" s="1"/>
  <c r="R426" i="3" s="1"/>
  <c r="R425" i="3" s="1"/>
  <c r="R424" i="3" s="1"/>
  <c r="Q428" i="3"/>
  <c r="P428" i="3"/>
  <c r="O428" i="3"/>
  <c r="N428" i="3"/>
  <c r="M428" i="3"/>
  <c r="M427" i="3" s="1"/>
  <c r="L428" i="3"/>
  <c r="J428" i="3"/>
  <c r="J427" i="3" s="1"/>
  <c r="J426" i="3" s="1"/>
  <c r="J425" i="3" s="1"/>
  <c r="J424" i="3" s="1"/>
  <c r="AB427" i="3"/>
  <c r="AB426" i="3" s="1"/>
  <c r="AB425" i="3" s="1"/>
  <c r="AB424" i="3" s="1"/>
  <c r="Y427" i="3"/>
  <c r="Y426" i="3" s="1"/>
  <c r="X427" i="3"/>
  <c r="W427" i="3"/>
  <c r="W426" i="3" s="1"/>
  <c r="V427" i="3"/>
  <c r="V426" i="3" s="1"/>
  <c r="T427" i="3"/>
  <c r="T426" i="3" s="1"/>
  <c r="T425" i="3" s="1"/>
  <c r="Q427" i="3"/>
  <c r="Q426" i="3" s="1"/>
  <c r="P427" i="3"/>
  <c r="P426" i="3" s="1"/>
  <c r="P425" i="3" s="1"/>
  <c r="P424" i="3" s="1"/>
  <c r="O427" i="3"/>
  <c r="O426" i="3" s="1"/>
  <c r="O425" i="3" s="1"/>
  <c r="O424" i="3" s="1"/>
  <c r="N427" i="3"/>
  <c r="N426" i="3" s="1"/>
  <c r="L427" i="3"/>
  <c r="AA426" i="3"/>
  <c r="AA425" i="3" s="1"/>
  <c r="AA424" i="3" s="1"/>
  <c r="X426" i="3"/>
  <c r="X425" i="3" s="1"/>
  <c r="X424" i="3" s="1"/>
  <c r="U426" i="3"/>
  <c r="U425" i="3" s="1"/>
  <c r="U424" i="3" s="1"/>
  <c r="S426" i="3"/>
  <c r="S425" i="3" s="1"/>
  <c r="S424" i="3" s="1"/>
  <c r="M426" i="3"/>
  <c r="M425" i="3" s="1"/>
  <c r="M424" i="3" s="1"/>
  <c r="Y425" i="3"/>
  <c r="Y424" i="3" s="1"/>
  <c r="W425" i="3"/>
  <c r="W424" i="3" s="1"/>
  <c r="V425" i="3"/>
  <c r="V424" i="3" s="1"/>
  <c r="Q425" i="3"/>
  <c r="Q424" i="3" s="1"/>
  <c r="N425" i="3"/>
  <c r="N424" i="3" s="1"/>
  <c r="Z424" i="3"/>
  <c r="T424" i="3"/>
  <c r="I422" i="3"/>
  <c r="K422" i="3" s="1"/>
  <c r="AB421" i="3"/>
  <c r="AA421" i="3"/>
  <c r="Z421" i="3"/>
  <c r="Z416" i="3" s="1"/>
  <c r="Z415" i="3" s="1"/>
  <c r="Z414" i="3" s="1"/>
  <c r="Z413" i="3" s="1"/>
  <c r="Y421" i="3"/>
  <c r="X421" i="3"/>
  <c r="W421" i="3"/>
  <c r="V421" i="3"/>
  <c r="U421" i="3"/>
  <c r="T421" i="3"/>
  <c r="T416" i="3" s="1"/>
  <c r="T415" i="3" s="1"/>
  <c r="T414" i="3" s="1"/>
  <c r="T413" i="3" s="1"/>
  <c r="S421" i="3"/>
  <c r="R421" i="3"/>
  <c r="Q421" i="3"/>
  <c r="P421" i="3"/>
  <c r="O421" i="3"/>
  <c r="J421" i="3"/>
  <c r="J416" i="3" s="1"/>
  <c r="J415" i="3" s="1"/>
  <c r="J414" i="3" s="1"/>
  <c r="J413" i="3" s="1"/>
  <c r="I420" i="3"/>
  <c r="AB419" i="3"/>
  <c r="AA419" i="3"/>
  <c r="Z419" i="3"/>
  <c r="Y419" i="3"/>
  <c r="Y416" i="3" s="1"/>
  <c r="Y415" i="3" s="1"/>
  <c r="Y414" i="3" s="1"/>
  <c r="X419" i="3"/>
  <c r="W419" i="3"/>
  <c r="V419" i="3"/>
  <c r="V416" i="3" s="1"/>
  <c r="U419" i="3"/>
  <c r="T419" i="3"/>
  <c r="S419" i="3"/>
  <c r="R419" i="3"/>
  <c r="Q419" i="3"/>
  <c r="Q416" i="3" s="1"/>
  <c r="Q415" i="3" s="1"/>
  <c r="Q414" i="3" s="1"/>
  <c r="Q413" i="3" s="1"/>
  <c r="P419" i="3"/>
  <c r="O419" i="3"/>
  <c r="O416" i="3" s="1"/>
  <c r="O415" i="3" s="1"/>
  <c r="M419" i="3"/>
  <c r="K418" i="3"/>
  <c r="I418" i="3"/>
  <c r="AB417" i="3"/>
  <c r="AA417" i="3"/>
  <c r="Z417" i="3"/>
  <c r="Y417" i="3"/>
  <c r="X417" i="3"/>
  <c r="W417" i="3"/>
  <c r="V417" i="3"/>
  <c r="U417" i="3"/>
  <c r="T417" i="3"/>
  <c r="S417" i="3"/>
  <c r="S416" i="3" s="1"/>
  <c r="S415" i="3" s="1"/>
  <c r="R417" i="3"/>
  <c r="Q417" i="3"/>
  <c r="P417" i="3"/>
  <c r="O417" i="3"/>
  <c r="J417" i="3"/>
  <c r="AA416" i="3"/>
  <c r="W416" i="3"/>
  <c r="W415" i="3" s="1"/>
  <c r="W414" i="3" s="1"/>
  <c r="W413" i="3" s="1"/>
  <c r="AA415" i="3"/>
  <c r="AA414" i="3" s="1"/>
  <c r="AA413" i="3" s="1"/>
  <c r="V415" i="3"/>
  <c r="V414" i="3" s="1"/>
  <c r="V413" i="3" s="1"/>
  <c r="S414" i="3"/>
  <c r="S413" i="3" s="1"/>
  <c r="O414" i="3"/>
  <c r="O413" i="3" s="1"/>
  <c r="Y413" i="3"/>
  <c r="K412" i="3"/>
  <c r="I412" i="3"/>
  <c r="AB411" i="3"/>
  <c r="AB410" i="3" s="1"/>
  <c r="AA411" i="3"/>
  <c r="AA410" i="3" s="1"/>
  <c r="Z411" i="3"/>
  <c r="Y411" i="3"/>
  <c r="X411" i="3"/>
  <c r="W411" i="3"/>
  <c r="V411" i="3"/>
  <c r="V410" i="3" s="1"/>
  <c r="U411" i="3"/>
  <c r="T411" i="3"/>
  <c r="T410" i="3" s="1"/>
  <c r="S411" i="3"/>
  <c r="S410" i="3" s="1"/>
  <c r="R411" i="3"/>
  <c r="Q411" i="3"/>
  <c r="Q410" i="3" s="1"/>
  <c r="P411" i="3"/>
  <c r="O411" i="3"/>
  <c r="N411" i="3"/>
  <c r="N410" i="3" s="1"/>
  <c r="M411" i="3"/>
  <c r="L411" i="3"/>
  <c r="J411" i="3"/>
  <c r="Z410" i="3"/>
  <c r="Y410" i="3"/>
  <c r="X410" i="3"/>
  <c r="W410" i="3"/>
  <c r="U410" i="3"/>
  <c r="R410" i="3"/>
  <c r="P410" i="3"/>
  <c r="O410" i="3"/>
  <c r="M410" i="3"/>
  <c r="M401" i="3" s="1"/>
  <c r="M400" i="3" s="1"/>
  <c r="J410" i="3"/>
  <c r="K409" i="3"/>
  <c r="I409" i="3"/>
  <c r="AB408" i="3"/>
  <c r="AA408" i="3"/>
  <c r="Z408" i="3"/>
  <c r="Y408" i="3"/>
  <c r="X408" i="3"/>
  <c r="X407" i="3" s="1"/>
  <c r="W408" i="3"/>
  <c r="W407" i="3" s="1"/>
  <c r="W402" i="3" s="1"/>
  <c r="W401" i="3" s="1"/>
  <c r="W400" i="3" s="1"/>
  <c r="V408" i="3"/>
  <c r="V407" i="3" s="1"/>
  <c r="U408" i="3"/>
  <c r="U407" i="3" s="1"/>
  <c r="T408" i="3"/>
  <c r="S408" i="3"/>
  <c r="R408" i="3"/>
  <c r="Q408" i="3"/>
  <c r="P408" i="3"/>
  <c r="P407" i="3" s="1"/>
  <c r="O408" i="3"/>
  <c r="N408" i="3"/>
  <c r="N407" i="3" s="1"/>
  <c r="M408" i="3"/>
  <c r="M407" i="3" s="1"/>
  <c r="L408" i="3"/>
  <c r="J408" i="3"/>
  <c r="AB407" i="3"/>
  <c r="AA407" i="3"/>
  <c r="AA402" i="3" s="1"/>
  <c r="AA401" i="3" s="1"/>
  <c r="AA400" i="3" s="1"/>
  <c r="AA399" i="3" s="1"/>
  <c r="Z407" i="3"/>
  <c r="Y407" i="3"/>
  <c r="T407" i="3"/>
  <c r="S407" i="3"/>
  <c r="R407" i="3"/>
  <c r="Q407" i="3"/>
  <c r="O407" i="3"/>
  <c r="L407" i="3"/>
  <c r="J407" i="3"/>
  <c r="I406" i="3"/>
  <c r="K406" i="3" s="1"/>
  <c r="I405" i="3"/>
  <c r="K405" i="3" s="1"/>
  <c r="AB404" i="3"/>
  <c r="AB403" i="3" s="1"/>
  <c r="AB402" i="3" s="1"/>
  <c r="AB401" i="3" s="1"/>
  <c r="AB400" i="3" s="1"/>
  <c r="AA404" i="3"/>
  <c r="AA403" i="3" s="1"/>
  <c r="Z404" i="3"/>
  <c r="Z403" i="3" s="1"/>
  <c r="Y404" i="3"/>
  <c r="Y403" i="3" s="1"/>
  <c r="Y402" i="3" s="1"/>
  <c r="Y401" i="3" s="1"/>
  <c r="Y400" i="3" s="1"/>
  <c r="X404" i="3"/>
  <c r="W404" i="3"/>
  <c r="V404" i="3"/>
  <c r="U404" i="3"/>
  <c r="T404" i="3"/>
  <c r="T403" i="3" s="1"/>
  <c r="T402" i="3" s="1"/>
  <c r="T401" i="3" s="1"/>
  <c r="S404" i="3"/>
  <c r="R404" i="3"/>
  <c r="R403" i="3" s="1"/>
  <c r="Q404" i="3"/>
  <c r="Q403" i="3" s="1"/>
  <c r="Q402" i="3" s="1"/>
  <c r="Q401" i="3" s="1"/>
  <c r="Q400" i="3" s="1"/>
  <c r="P404" i="3"/>
  <c r="O404" i="3"/>
  <c r="N404" i="3"/>
  <c r="M404" i="3"/>
  <c r="L404" i="3"/>
  <c r="L403" i="3" s="1"/>
  <c r="J404" i="3"/>
  <c r="J403" i="3" s="1"/>
  <c r="I404" i="3"/>
  <c r="K404" i="3" s="1"/>
  <c r="X403" i="3"/>
  <c r="W403" i="3"/>
  <c r="V403" i="3"/>
  <c r="U403" i="3"/>
  <c r="U402" i="3" s="1"/>
  <c r="S403" i="3"/>
  <c r="S402" i="3" s="1"/>
  <c r="S401" i="3" s="1"/>
  <c r="S400" i="3" s="1"/>
  <c r="S399" i="3" s="1"/>
  <c r="P403" i="3"/>
  <c r="O403" i="3"/>
  <c r="O402" i="3" s="1"/>
  <c r="O401" i="3" s="1"/>
  <c r="O400" i="3" s="1"/>
  <c r="O399" i="3" s="1"/>
  <c r="N403" i="3"/>
  <c r="M403" i="3"/>
  <c r="M402" i="3" s="1"/>
  <c r="Z402" i="3"/>
  <c r="Z401" i="3" s="1"/>
  <c r="Z400" i="3" s="1"/>
  <c r="R402" i="3"/>
  <c r="R401" i="3" s="1"/>
  <c r="J402" i="3"/>
  <c r="J401" i="3" s="1"/>
  <c r="J400" i="3" s="1"/>
  <c r="J399" i="3" s="1"/>
  <c r="T400" i="3"/>
  <c r="T399" i="3" s="1"/>
  <c r="R400" i="3"/>
  <c r="Y399" i="3"/>
  <c r="Q399" i="3"/>
  <c r="K398" i="3"/>
  <c r="I398" i="3"/>
  <c r="AB397" i="3"/>
  <c r="AB396" i="3" s="1"/>
  <c r="AA397" i="3"/>
  <c r="Z397" i="3"/>
  <c r="Y397" i="3"/>
  <c r="Y396" i="3" s="1"/>
  <c r="X397" i="3"/>
  <c r="W397" i="3"/>
  <c r="W396" i="3" s="1"/>
  <c r="W392" i="3" s="1"/>
  <c r="V397" i="3"/>
  <c r="V396" i="3" s="1"/>
  <c r="U397" i="3"/>
  <c r="T397" i="3"/>
  <c r="T396" i="3" s="1"/>
  <c r="S397" i="3"/>
  <c r="R397" i="3"/>
  <c r="Q397" i="3"/>
  <c r="Q396" i="3" s="1"/>
  <c r="P397" i="3"/>
  <c r="O397" i="3"/>
  <c r="O396" i="3" s="1"/>
  <c r="O392" i="3" s="1"/>
  <c r="N397" i="3"/>
  <c r="N396" i="3" s="1"/>
  <c r="M397" i="3"/>
  <c r="L397" i="3"/>
  <c r="J397" i="3"/>
  <c r="AA396" i="3"/>
  <c r="AA392" i="3" s="1"/>
  <c r="Z396" i="3"/>
  <c r="X396" i="3"/>
  <c r="U396" i="3"/>
  <c r="S396" i="3"/>
  <c r="S392" i="3" s="1"/>
  <c r="R396" i="3"/>
  <c r="P396" i="3"/>
  <c r="M396" i="3"/>
  <c r="J396" i="3"/>
  <c r="K395" i="3"/>
  <c r="I395" i="3"/>
  <c r="AB394" i="3"/>
  <c r="AA394" i="3"/>
  <c r="Z394" i="3"/>
  <c r="Y394" i="3"/>
  <c r="Y393" i="3" s="1"/>
  <c r="Y392" i="3" s="1"/>
  <c r="Y383" i="3" s="1"/>
  <c r="Y382" i="3" s="1"/>
  <c r="X394" i="3"/>
  <c r="X393" i="3" s="1"/>
  <c r="X392" i="3" s="1"/>
  <c r="W394" i="3"/>
  <c r="V394" i="3"/>
  <c r="V393" i="3" s="1"/>
  <c r="U394" i="3"/>
  <c r="T394" i="3"/>
  <c r="S394" i="3"/>
  <c r="R394" i="3"/>
  <c r="Q394" i="3"/>
  <c r="Q393" i="3" s="1"/>
  <c r="Q392" i="3" s="1"/>
  <c r="Q383" i="3" s="1"/>
  <c r="Q382" i="3" s="1"/>
  <c r="P394" i="3"/>
  <c r="P393" i="3" s="1"/>
  <c r="P392" i="3" s="1"/>
  <c r="O394" i="3"/>
  <c r="N394" i="3"/>
  <c r="N393" i="3" s="1"/>
  <c r="M394" i="3"/>
  <c r="L394" i="3"/>
  <c r="J394" i="3"/>
  <c r="AB393" i="3"/>
  <c r="AB392" i="3" s="1"/>
  <c r="AA393" i="3"/>
  <c r="Z393" i="3"/>
  <c r="Z392" i="3" s="1"/>
  <c r="Z383" i="3" s="1"/>
  <c r="Z382" i="3" s="1"/>
  <c r="W393" i="3"/>
  <c r="U393" i="3"/>
  <c r="U392" i="3" s="1"/>
  <c r="T393" i="3"/>
  <c r="T392" i="3" s="1"/>
  <c r="S393" i="3"/>
  <c r="R393" i="3"/>
  <c r="O393" i="3"/>
  <c r="M393" i="3"/>
  <c r="M392" i="3" s="1"/>
  <c r="L393" i="3"/>
  <c r="J393" i="3"/>
  <c r="J392" i="3" s="1"/>
  <c r="J383" i="3" s="1"/>
  <c r="J382" i="3" s="1"/>
  <c r="V392" i="3"/>
  <c r="V383" i="3" s="1"/>
  <c r="V382" i="3" s="1"/>
  <c r="V375" i="3" s="1"/>
  <c r="N392" i="3"/>
  <c r="N383" i="3" s="1"/>
  <c r="N382" i="3" s="1"/>
  <c r="I391" i="3"/>
  <c r="I390" i="3"/>
  <c r="K390" i="3" s="1"/>
  <c r="AB389" i="3"/>
  <c r="AA389" i="3"/>
  <c r="Z389" i="3"/>
  <c r="Y389" i="3"/>
  <c r="X389" i="3"/>
  <c r="W389" i="3"/>
  <c r="V389" i="3"/>
  <c r="U389" i="3"/>
  <c r="T389" i="3"/>
  <c r="S389" i="3"/>
  <c r="R389" i="3"/>
  <c r="Q389" i="3"/>
  <c r="P389" i="3"/>
  <c r="O389" i="3"/>
  <c r="N389" i="3"/>
  <c r="M389" i="3"/>
  <c r="L389" i="3"/>
  <c r="J389" i="3"/>
  <c r="I388" i="3"/>
  <c r="K388" i="3" s="1"/>
  <c r="I387" i="3"/>
  <c r="K387" i="3" s="1"/>
  <c r="AB386" i="3"/>
  <c r="AA386" i="3"/>
  <c r="Z386" i="3"/>
  <c r="Y386" i="3"/>
  <c r="X386" i="3"/>
  <c r="W386" i="3"/>
  <c r="V386" i="3"/>
  <c r="U386" i="3"/>
  <c r="U385" i="3" s="1"/>
  <c r="T386" i="3"/>
  <c r="S386" i="3"/>
  <c r="R386" i="3"/>
  <c r="Q386" i="3"/>
  <c r="P386" i="3"/>
  <c r="O386" i="3"/>
  <c r="N386" i="3"/>
  <c r="M386" i="3"/>
  <c r="L386" i="3"/>
  <c r="J386" i="3"/>
  <c r="AB385" i="3"/>
  <c r="AB384" i="3" s="1"/>
  <c r="AB383" i="3" s="1"/>
  <c r="AB382" i="3" s="1"/>
  <c r="AB375" i="3" s="1"/>
  <c r="AA385" i="3"/>
  <c r="AA384" i="3" s="1"/>
  <c r="Z385" i="3"/>
  <c r="Y385" i="3"/>
  <c r="Y384" i="3" s="1"/>
  <c r="V385" i="3"/>
  <c r="T385" i="3"/>
  <c r="T384" i="3" s="1"/>
  <c r="T383" i="3" s="1"/>
  <c r="T382" i="3" s="1"/>
  <c r="T375" i="3" s="1"/>
  <c r="S385" i="3"/>
  <c r="S384" i="3" s="1"/>
  <c r="R385" i="3"/>
  <c r="Q385" i="3"/>
  <c r="Q384" i="3" s="1"/>
  <c r="N385" i="3"/>
  <c r="L385" i="3"/>
  <c r="L384" i="3" s="1"/>
  <c r="J385" i="3"/>
  <c r="Z384" i="3"/>
  <c r="V384" i="3"/>
  <c r="U384" i="3"/>
  <c r="U383" i="3" s="1"/>
  <c r="U382" i="3" s="1"/>
  <c r="U375" i="3" s="1"/>
  <c r="R384" i="3"/>
  <c r="N384" i="3"/>
  <c r="J384" i="3"/>
  <c r="AA383" i="3"/>
  <c r="AA382" i="3" s="1"/>
  <c r="AA375" i="3" s="1"/>
  <c r="S383" i="3"/>
  <c r="S382" i="3" s="1"/>
  <c r="K381" i="3"/>
  <c r="I381" i="3"/>
  <c r="AB380" i="3"/>
  <c r="AA380" i="3"/>
  <c r="AA379" i="3" s="1"/>
  <c r="Z380" i="3"/>
  <c r="Y380" i="3"/>
  <c r="X380" i="3"/>
  <c r="W380" i="3"/>
  <c r="V380" i="3"/>
  <c r="V379" i="3" s="1"/>
  <c r="U380" i="3"/>
  <c r="U379" i="3" s="1"/>
  <c r="T380" i="3"/>
  <c r="S380" i="3"/>
  <c r="S379" i="3" s="1"/>
  <c r="R380" i="3"/>
  <c r="Q380" i="3"/>
  <c r="P380" i="3"/>
  <c r="O380" i="3"/>
  <c r="N380" i="3"/>
  <c r="N379" i="3" s="1"/>
  <c r="I379" i="3" s="1"/>
  <c r="K379" i="3" s="1"/>
  <c r="M380" i="3"/>
  <c r="M379" i="3" s="1"/>
  <c r="L380" i="3"/>
  <c r="I380" i="3" s="1"/>
  <c r="K380" i="3" s="1"/>
  <c r="J380" i="3"/>
  <c r="AB379" i="3"/>
  <c r="Z379" i="3"/>
  <c r="Z378" i="3" s="1"/>
  <c r="Z377" i="3" s="1"/>
  <c r="Z376" i="3" s="1"/>
  <c r="Z375" i="3" s="1"/>
  <c r="Y379" i="3"/>
  <c r="Y378" i="3" s="1"/>
  <c r="Y377" i="3" s="1"/>
  <c r="Y376" i="3" s="1"/>
  <c r="X379" i="3"/>
  <c r="W379" i="3"/>
  <c r="W378" i="3" s="1"/>
  <c r="T379" i="3"/>
  <c r="R379" i="3"/>
  <c r="R378" i="3" s="1"/>
  <c r="Q379" i="3"/>
  <c r="Q378" i="3" s="1"/>
  <c r="P379" i="3"/>
  <c r="O379" i="3"/>
  <c r="O378" i="3" s="1"/>
  <c r="O377" i="3" s="1"/>
  <c r="O376" i="3" s="1"/>
  <c r="L379" i="3"/>
  <c r="J379" i="3"/>
  <c r="J378" i="3" s="1"/>
  <c r="J377" i="3" s="1"/>
  <c r="J376" i="3" s="1"/>
  <c r="J375" i="3" s="1"/>
  <c r="AB378" i="3"/>
  <c r="AA378" i="3"/>
  <c r="AA377" i="3" s="1"/>
  <c r="X378" i="3"/>
  <c r="V378" i="3"/>
  <c r="V377" i="3" s="1"/>
  <c r="V376" i="3" s="1"/>
  <c r="U378" i="3"/>
  <c r="U377" i="3" s="1"/>
  <c r="U376" i="3" s="1"/>
  <c r="T378" i="3"/>
  <c r="S378" i="3"/>
  <c r="S377" i="3" s="1"/>
  <c r="S376" i="3" s="1"/>
  <c r="P378" i="3"/>
  <c r="N378" i="3"/>
  <c r="N377" i="3" s="1"/>
  <c r="M378" i="3"/>
  <c r="M377" i="3" s="1"/>
  <c r="L378" i="3"/>
  <c r="AB377" i="3"/>
  <c r="X377" i="3"/>
  <c r="W377" i="3"/>
  <c r="W376" i="3" s="1"/>
  <c r="T377" i="3"/>
  <c r="R377" i="3"/>
  <c r="R376" i="3" s="1"/>
  <c r="Q377" i="3"/>
  <c r="Q376" i="3" s="1"/>
  <c r="P377" i="3"/>
  <c r="L377" i="3"/>
  <c r="AB376" i="3"/>
  <c r="AA376" i="3"/>
  <c r="X376" i="3"/>
  <c r="T376" i="3"/>
  <c r="P376" i="3"/>
  <c r="M376" i="3"/>
  <c r="L376" i="3"/>
  <c r="I374" i="3"/>
  <c r="K374" i="3" s="1"/>
  <c r="AB373" i="3"/>
  <c r="AA373" i="3"/>
  <c r="Z373" i="3"/>
  <c r="Y373" i="3"/>
  <c r="X373" i="3"/>
  <c r="X372" i="3" s="1"/>
  <c r="X371" i="3" s="1"/>
  <c r="X370" i="3" s="1"/>
  <c r="W373" i="3"/>
  <c r="W372" i="3" s="1"/>
  <c r="V373" i="3"/>
  <c r="U373" i="3"/>
  <c r="U372" i="3" s="1"/>
  <c r="U371" i="3" s="1"/>
  <c r="U370" i="3" s="1"/>
  <c r="T373" i="3"/>
  <c r="S373" i="3"/>
  <c r="R373" i="3"/>
  <c r="Q373" i="3"/>
  <c r="P373" i="3"/>
  <c r="P372" i="3" s="1"/>
  <c r="O373" i="3"/>
  <c r="O372" i="3" s="1"/>
  <c r="O371" i="3" s="1"/>
  <c r="O370" i="3" s="1"/>
  <c r="N373" i="3"/>
  <c r="M373" i="3"/>
  <c r="L373" i="3"/>
  <c r="J373" i="3"/>
  <c r="AB372" i="3"/>
  <c r="AB371" i="3" s="1"/>
  <c r="AB370" i="3" s="1"/>
  <c r="AA372" i="3"/>
  <c r="AA371" i="3" s="1"/>
  <c r="Z372" i="3"/>
  <c r="Y372" i="3"/>
  <c r="Y371" i="3" s="1"/>
  <c r="Y370" i="3" s="1"/>
  <c r="V372" i="3"/>
  <c r="T372" i="3"/>
  <c r="T371" i="3" s="1"/>
  <c r="T370" i="3" s="1"/>
  <c r="S372" i="3"/>
  <c r="S371" i="3" s="1"/>
  <c r="S370" i="3" s="1"/>
  <c r="R372" i="3"/>
  <c r="Q372" i="3"/>
  <c r="Q371" i="3" s="1"/>
  <c r="Q370" i="3" s="1"/>
  <c r="N372" i="3"/>
  <c r="L372" i="3"/>
  <c r="L371" i="3" s="1"/>
  <c r="J372" i="3"/>
  <c r="Z371" i="3"/>
  <c r="W371" i="3"/>
  <c r="W370" i="3" s="1"/>
  <c r="V371" i="3"/>
  <c r="R371" i="3"/>
  <c r="P371" i="3"/>
  <c r="P370" i="3" s="1"/>
  <c r="N371" i="3"/>
  <c r="J371" i="3"/>
  <c r="AA370" i="3"/>
  <c r="Z370" i="3"/>
  <c r="V370" i="3"/>
  <c r="R370" i="3"/>
  <c r="N370" i="3"/>
  <c r="L370" i="3"/>
  <c r="J370" i="3"/>
  <c r="I369" i="3"/>
  <c r="K369" i="3" s="1"/>
  <c r="K368" i="3"/>
  <c r="I368" i="3"/>
  <c r="I367" i="3"/>
  <c r="K367" i="3" s="1"/>
  <c r="AB366" i="3"/>
  <c r="AA366" i="3"/>
  <c r="AA365" i="3" s="1"/>
  <c r="Z366" i="3"/>
  <c r="Y366" i="3"/>
  <c r="X366" i="3"/>
  <c r="W366" i="3"/>
  <c r="V366" i="3"/>
  <c r="V365" i="3" s="1"/>
  <c r="V361" i="3" s="1"/>
  <c r="V360" i="3" s="1"/>
  <c r="V359" i="3" s="1"/>
  <c r="V358" i="3" s="1"/>
  <c r="U366" i="3"/>
  <c r="U365" i="3" s="1"/>
  <c r="T366" i="3"/>
  <c r="S366" i="3"/>
  <c r="S365" i="3" s="1"/>
  <c r="R366" i="3"/>
  <c r="Q366" i="3"/>
  <c r="P366" i="3"/>
  <c r="O366" i="3"/>
  <c r="N366" i="3"/>
  <c r="N365" i="3" s="1"/>
  <c r="N361" i="3" s="1"/>
  <c r="N360" i="3" s="1"/>
  <c r="N359" i="3" s="1"/>
  <c r="N358" i="3" s="1"/>
  <c r="M366" i="3"/>
  <c r="M365" i="3" s="1"/>
  <c r="L366" i="3"/>
  <c r="J366" i="3"/>
  <c r="AB365" i="3"/>
  <c r="Z365" i="3"/>
  <c r="Z361" i="3" s="1"/>
  <c r="Z360" i="3" s="1"/>
  <c r="Z359" i="3" s="1"/>
  <c r="Z358" i="3" s="1"/>
  <c r="Y365" i="3"/>
  <c r="X365" i="3"/>
  <c r="W365" i="3"/>
  <c r="T365" i="3"/>
  <c r="R365" i="3"/>
  <c r="R361" i="3" s="1"/>
  <c r="R360" i="3" s="1"/>
  <c r="R359" i="3" s="1"/>
  <c r="R358" i="3" s="1"/>
  <c r="Q365" i="3"/>
  <c r="P365" i="3"/>
  <c r="O365" i="3"/>
  <c r="L365" i="3"/>
  <c r="J365" i="3"/>
  <c r="J361" i="3" s="1"/>
  <c r="J360" i="3" s="1"/>
  <c r="J359" i="3" s="1"/>
  <c r="J358" i="3" s="1"/>
  <c r="I365" i="3"/>
  <c r="K365" i="3" s="1"/>
  <c r="I364" i="3"/>
  <c r="K364" i="3" s="1"/>
  <c r="AB363" i="3"/>
  <c r="AA363" i="3"/>
  <c r="Z363" i="3"/>
  <c r="Y363" i="3"/>
  <c r="X363" i="3"/>
  <c r="X362" i="3" s="1"/>
  <c r="W363" i="3"/>
  <c r="W362" i="3" s="1"/>
  <c r="V363" i="3"/>
  <c r="U363" i="3"/>
  <c r="U362" i="3" s="1"/>
  <c r="U361" i="3" s="1"/>
  <c r="U360" i="3" s="1"/>
  <c r="T363" i="3"/>
  <c r="S363" i="3"/>
  <c r="R363" i="3"/>
  <c r="Q363" i="3"/>
  <c r="P363" i="3"/>
  <c r="P362" i="3" s="1"/>
  <c r="O363" i="3"/>
  <c r="O362" i="3" s="1"/>
  <c r="O361" i="3" s="1"/>
  <c r="O360" i="3" s="1"/>
  <c r="N363" i="3"/>
  <c r="M363" i="3"/>
  <c r="L363" i="3"/>
  <c r="J363" i="3"/>
  <c r="AB362" i="3"/>
  <c r="AB361" i="3" s="1"/>
  <c r="AA362" i="3"/>
  <c r="AA361" i="3" s="1"/>
  <c r="AA360" i="3" s="1"/>
  <c r="AA359" i="3" s="1"/>
  <c r="Z362" i="3"/>
  <c r="Y362" i="3"/>
  <c r="Y361" i="3" s="1"/>
  <c r="Y360" i="3" s="1"/>
  <c r="V362" i="3"/>
  <c r="T362" i="3"/>
  <c r="T361" i="3" s="1"/>
  <c r="T360" i="3" s="1"/>
  <c r="S362" i="3"/>
  <c r="S361" i="3" s="1"/>
  <c r="S360" i="3" s="1"/>
  <c r="S359" i="3" s="1"/>
  <c r="S358" i="3" s="1"/>
  <c r="R362" i="3"/>
  <c r="Q362" i="3"/>
  <c r="N362" i="3"/>
  <c r="L362" i="3"/>
  <c r="L361" i="3" s="1"/>
  <c r="J362" i="3"/>
  <c r="X361" i="3"/>
  <c r="X360" i="3" s="1"/>
  <c r="X359" i="3" s="1"/>
  <c r="X358" i="3" s="1"/>
  <c r="P361" i="3"/>
  <c r="P360" i="3" s="1"/>
  <c r="P359" i="3" s="1"/>
  <c r="P358" i="3" s="1"/>
  <c r="AB360" i="3"/>
  <c r="AB359" i="3" s="1"/>
  <c r="AB358" i="3" s="1"/>
  <c r="L360" i="3"/>
  <c r="O359" i="3"/>
  <c r="O358" i="3" s="1"/>
  <c r="AA358" i="3"/>
  <c r="I357" i="3"/>
  <c r="K357" i="3" s="1"/>
  <c r="AB356" i="3"/>
  <c r="AA356" i="3"/>
  <c r="Z356" i="3"/>
  <c r="Y356" i="3"/>
  <c r="W356" i="3"/>
  <c r="I356" i="3" s="1"/>
  <c r="K356" i="3" s="1"/>
  <c r="J356" i="3"/>
  <c r="AB355" i="3"/>
  <c r="AA355" i="3"/>
  <c r="Z355" i="3"/>
  <c r="Z354" i="3" s="1"/>
  <c r="Z353" i="3" s="1"/>
  <c r="Y355" i="3"/>
  <c r="W355" i="3"/>
  <c r="J355" i="3"/>
  <c r="AB354" i="3"/>
  <c r="AA354" i="3"/>
  <c r="Y354" i="3"/>
  <c r="W354" i="3"/>
  <c r="J354" i="3"/>
  <c r="AB353" i="3"/>
  <c r="AA353" i="3"/>
  <c r="W353" i="3"/>
  <c r="J353" i="3"/>
  <c r="I352" i="3"/>
  <c r="W351" i="3"/>
  <c r="U351" i="3"/>
  <c r="U350" i="3" s="1"/>
  <c r="I351" i="3"/>
  <c r="W350" i="3"/>
  <c r="W349" i="3"/>
  <c r="W348" i="3"/>
  <c r="W342" i="3" s="1"/>
  <c r="K347" i="3"/>
  <c r="I347" i="3"/>
  <c r="AB346" i="3"/>
  <c r="AA346" i="3"/>
  <c r="Z346" i="3"/>
  <c r="Y346" i="3"/>
  <c r="Y345" i="3" s="1"/>
  <c r="X346" i="3"/>
  <c r="X345" i="3" s="1"/>
  <c r="W346" i="3"/>
  <c r="V346" i="3"/>
  <c r="V345" i="3" s="1"/>
  <c r="U346" i="3"/>
  <c r="T346" i="3"/>
  <c r="S346" i="3"/>
  <c r="R346" i="3"/>
  <c r="Q346" i="3"/>
  <c r="Q345" i="3" s="1"/>
  <c r="P346" i="3"/>
  <c r="P345" i="3" s="1"/>
  <c r="O346" i="3"/>
  <c r="N346" i="3"/>
  <c r="N345" i="3" s="1"/>
  <c r="M346" i="3"/>
  <c r="L346" i="3"/>
  <c r="J346" i="3"/>
  <c r="I346" i="3"/>
  <c r="K346" i="3" s="1"/>
  <c r="AB345" i="3"/>
  <c r="AB344" i="3" s="1"/>
  <c r="AA345" i="3"/>
  <c r="Z345" i="3"/>
  <c r="Z344" i="3" s="1"/>
  <c r="Z343" i="3" s="1"/>
  <c r="Z342" i="3" s="1"/>
  <c r="W345" i="3"/>
  <c r="U345" i="3"/>
  <c r="U344" i="3" s="1"/>
  <c r="U343" i="3" s="1"/>
  <c r="T345" i="3"/>
  <c r="T344" i="3" s="1"/>
  <c r="T343" i="3" s="1"/>
  <c r="T342" i="3" s="1"/>
  <c r="S345" i="3"/>
  <c r="R345" i="3"/>
  <c r="R344" i="3" s="1"/>
  <c r="R343" i="3" s="1"/>
  <c r="R342" i="3" s="1"/>
  <c r="O345" i="3"/>
  <c r="M345" i="3"/>
  <c r="M344" i="3" s="1"/>
  <c r="L345" i="3"/>
  <c r="J345" i="3"/>
  <c r="J344" i="3" s="1"/>
  <c r="AA344" i="3"/>
  <c r="Y344" i="3"/>
  <c r="Y343" i="3" s="1"/>
  <c r="X344" i="3"/>
  <c r="X343" i="3" s="1"/>
  <c r="W344" i="3"/>
  <c r="V344" i="3"/>
  <c r="V343" i="3" s="1"/>
  <c r="S344" i="3"/>
  <c r="Q344" i="3"/>
  <c r="Q343" i="3" s="1"/>
  <c r="Q342" i="3" s="1"/>
  <c r="Q328" i="3" s="1"/>
  <c r="P344" i="3"/>
  <c r="P343" i="3" s="1"/>
  <c r="O344" i="3"/>
  <c r="N344" i="3"/>
  <c r="N343" i="3" s="1"/>
  <c r="N342" i="3" s="1"/>
  <c r="AB343" i="3"/>
  <c r="AB342" i="3" s="1"/>
  <c r="AA343" i="3"/>
  <c r="W343" i="3"/>
  <c r="S343" i="3"/>
  <c r="O343" i="3"/>
  <c r="M343" i="3"/>
  <c r="M342" i="3" s="1"/>
  <c r="J343" i="3"/>
  <c r="J342" i="3" s="1"/>
  <c r="AA342" i="3"/>
  <c r="X342" i="3"/>
  <c r="V342" i="3"/>
  <c r="S342" i="3"/>
  <c r="P342" i="3"/>
  <c r="O342" i="3"/>
  <c r="K341" i="3"/>
  <c r="I341" i="3"/>
  <c r="AB340" i="3"/>
  <c r="AA340" i="3"/>
  <c r="Z340" i="3"/>
  <c r="Y340" i="3"/>
  <c r="X340" i="3"/>
  <c r="W340" i="3"/>
  <c r="W339" i="3" s="1"/>
  <c r="W338" i="3" s="1"/>
  <c r="W337" i="3" s="1"/>
  <c r="W329" i="3" s="1"/>
  <c r="W328" i="3" s="1"/>
  <c r="V340" i="3"/>
  <c r="V339" i="3" s="1"/>
  <c r="V338" i="3" s="1"/>
  <c r="V337" i="3" s="1"/>
  <c r="U340" i="3"/>
  <c r="T340" i="3"/>
  <c r="T339" i="3" s="1"/>
  <c r="S340" i="3"/>
  <c r="R340" i="3"/>
  <c r="Q340" i="3"/>
  <c r="P340" i="3"/>
  <c r="O340" i="3"/>
  <c r="O339" i="3" s="1"/>
  <c r="N340" i="3"/>
  <c r="N339" i="3" s="1"/>
  <c r="N338" i="3" s="1"/>
  <c r="N337" i="3" s="1"/>
  <c r="M340" i="3"/>
  <c r="L340" i="3"/>
  <c r="J340" i="3"/>
  <c r="AA339" i="3"/>
  <c r="AA338" i="3" s="1"/>
  <c r="Z339" i="3"/>
  <c r="Z338" i="3" s="1"/>
  <c r="Z337" i="3" s="1"/>
  <c r="Z329" i="3" s="1"/>
  <c r="Y339" i="3"/>
  <c r="X339" i="3"/>
  <c r="X338" i="3" s="1"/>
  <c r="X337" i="3" s="1"/>
  <c r="U339" i="3"/>
  <c r="S339" i="3"/>
  <c r="S338" i="3" s="1"/>
  <c r="R339" i="3"/>
  <c r="R338" i="3" s="1"/>
  <c r="R337" i="3" s="1"/>
  <c r="Q339" i="3"/>
  <c r="P339" i="3"/>
  <c r="P338" i="3" s="1"/>
  <c r="M339" i="3"/>
  <c r="J339" i="3"/>
  <c r="J338" i="3" s="1"/>
  <c r="J337" i="3" s="1"/>
  <c r="Y338" i="3"/>
  <c r="U338" i="3"/>
  <c r="T338" i="3"/>
  <c r="T337" i="3" s="1"/>
  <c r="T329" i="3" s="1"/>
  <c r="T328" i="3" s="1"/>
  <c r="Q338" i="3"/>
  <c r="O338" i="3"/>
  <c r="O337" i="3" s="1"/>
  <c r="O329" i="3" s="1"/>
  <c r="O328" i="3" s="1"/>
  <c r="M338" i="3"/>
  <c r="AA337" i="3"/>
  <c r="AA329" i="3" s="1"/>
  <c r="AA328" i="3" s="1"/>
  <c r="Y337" i="3"/>
  <c r="U337" i="3"/>
  <c r="S337" i="3"/>
  <c r="S329" i="3" s="1"/>
  <c r="S328" i="3" s="1"/>
  <c r="Q337" i="3"/>
  <c r="P337" i="3"/>
  <c r="M337" i="3"/>
  <c r="K336" i="3"/>
  <c r="I336" i="3"/>
  <c r="K335" i="3"/>
  <c r="I335" i="3"/>
  <c r="I334" i="3"/>
  <c r="K334" i="3" s="1"/>
  <c r="AB333" i="3"/>
  <c r="AB332" i="3" s="1"/>
  <c r="AA333" i="3"/>
  <c r="Z333" i="3"/>
  <c r="Z332" i="3" s="1"/>
  <c r="Y333" i="3"/>
  <c r="X333" i="3"/>
  <c r="W333" i="3"/>
  <c r="V333" i="3"/>
  <c r="U333" i="3"/>
  <c r="U332" i="3" s="1"/>
  <c r="T333" i="3"/>
  <c r="T332" i="3" s="1"/>
  <c r="S333" i="3"/>
  <c r="R333" i="3"/>
  <c r="R332" i="3" s="1"/>
  <c r="Q333" i="3"/>
  <c r="P333" i="3"/>
  <c r="O333" i="3"/>
  <c r="N333" i="3"/>
  <c r="M333" i="3"/>
  <c r="M332" i="3" s="1"/>
  <c r="L333" i="3"/>
  <c r="J333" i="3"/>
  <c r="J332" i="3" s="1"/>
  <c r="J331" i="3" s="1"/>
  <c r="J330" i="3" s="1"/>
  <c r="J329" i="3" s="1"/>
  <c r="AA332" i="3"/>
  <c r="Y332" i="3"/>
  <c r="Y331" i="3" s="1"/>
  <c r="Y330" i="3" s="1"/>
  <c r="Y329" i="3" s="1"/>
  <c r="X332" i="3"/>
  <c r="X331" i="3" s="1"/>
  <c r="X330" i="3" s="1"/>
  <c r="W332" i="3"/>
  <c r="V332" i="3"/>
  <c r="V331" i="3" s="1"/>
  <c r="V330" i="3" s="1"/>
  <c r="S332" i="3"/>
  <c r="Q332" i="3"/>
  <c r="Q331" i="3" s="1"/>
  <c r="P332" i="3"/>
  <c r="P331" i="3" s="1"/>
  <c r="P330" i="3" s="1"/>
  <c r="P329" i="3" s="1"/>
  <c r="P328" i="3" s="1"/>
  <c r="O332" i="3"/>
  <c r="N332" i="3"/>
  <c r="N331" i="3" s="1"/>
  <c r="N330" i="3" s="1"/>
  <c r="N329" i="3" s="1"/>
  <c r="N328" i="3" s="1"/>
  <c r="AB331" i="3"/>
  <c r="AB330" i="3" s="1"/>
  <c r="AA331" i="3"/>
  <c r="Z331" i="3"/>
  <c r="Z330" i="3" s="1"/>
  <c r="W331" i="3"/>
  <c r="U331" i="3"/>
  <c r="U330" i="3" s="1"/>
  <c r="U329" i="3" s="1"/>
  <c r="T331" i="3"/>
  <c r="T330" i="3" s="1"/>
  <c r="S331" i="3"/>
  <c r="R331" i="3"/>
  <c r="R330" i="3" s="1"/>
  <c r="R329" i="3" s="1"/>
  <c r="R328" i="3" s="1"/>
  <c r="O331" i="3"/>
  <c r="M331" i="3"/>
  <c r="M330" i="3" s="1"/>
  <c r="AA330" i="3"/>
  <c r="W330" i="3"/>
  <c r="S330" i="3"/>
  <c r="Q330" i="3"/>
  <c r="Q329" i="3" s="1"/>
  <c r="O330" i="3"/>
  <c r="M329" i="3"/>
  <c r="M328" i="3" s="1"/>
  <c r="K327" i="3"/>
  <c r="I327" i="3"/>
  <c r="AB326" i="3"/>
  <c r="AB325" i="3" s="1"/>
  <c r="AB324" i="3" s="1"/>
  <c r="AB323" i="3" s="1"/>
  <c r="AA326" i="3"/>
  <c r="Z326" i="3"/>
  <c r="Y326" i="3"/>
  <c r="Y325" i="3" s="1"/>
  <c r="Y324" i="3" s="1"/>
  <c r="X326" i="3"/>
  <c r="W326" i="3"/>
  <c r="W325" i="3" s="1"/>
  <c r="W324" i="3" s="1"/>
  <c r="W323" i="3" s="1"/>
  <c r="V326" i="3"/>
  <c r="V325" i="3" s="1"/>
  <c r="V324" i="3" s="1"/>
  <c r="U326" i="3"/>
  <c r="T326" i="3"/>
  <c r="T325" i="3" s="1"/>
  <c r="T324" i="3" s="1"/>
  <c r="T323" i="3" s="1"/>
  <c r="S326" i="3"/>
  <c r="R326" i="3"/>
  <c r="J326" i="3"/>
  <c r="I326" i="3"/>
  <c r="K326" i="3" s="1"/>
  <c r="AA325" i="3"/>
  <c r="Z325" i="3"/>
  <c r="X325" i="3"/>
  <c r="U325" i="3"/>
  <c r="U324" i="3" s="1"/>
  <c r="U323" i="3" s="1"/>
  <c r="S325" i="3"/>
  <c r="R325" i="3"/>
  <c r="J325" i="3"/>
  <c r="AA324" i="3"/>
  <c r="AA323" i="3" s="1"/>
  <c r="Z324" i="3"/>
  <c r="Z323" i="3" s="1"/>
  <c r="X324" i="3"/>
  <c r="X323" i="3" s="1"/>
  <c r="S324" i="3"/>
  <c r="S323" i="3" s="1"/>
  <c r="J324" i="3"/>
  <c r="Y323" i="3"/>
  <c r="V323" i="3"/>
  <c r="J323" i="3"/>
  <c r="K322" i="3"/>
  <c r="I322" i="3"/>
  <c r="K321" i="3"/>
  <c r="I321" i="3"/>
  <c r="AB320" i="3"/>
  <c r="AA320" i="3"/>
  <c r="Z320" i="3"/>
  <c r="Z314" i="3" s="1"/>
  <c r="Z313" i="3" s="1"/>
  <c r="Z312" i="3" s="1"/>
  <c r="Z311" i="3" s="1"/>
  <c r="Y320" i="3"/>
  <c r="X320" i="3"/>
  <c r="X314" i="3" s="1"/>
  <c r="X313" i="3" s="1"/>
  <c r="X312" i="3" s="1"/>
  <c r="X311" i="3" s="1"/>
  <c r="W320" i="3"/>
  <c r="V320" i="3"/>
  <c r="U320" i="3"/>
  <c r="T320" i="3"/>
  <c r="S320" i="3"/>
  <c r="R320" i="3"/>
  <c r="R314" i="3" s="1"/>
  <c r="R313" i="3" s="1"/>
  <c r="R312" i="3" s="1"/>
  <c r="R311" i="3" s="1"/>
  <c r="Q320" i="3"/>
  <c r="P320" i="3"/>
  <c r="P314" i="3" s="1"/>
  <c r="P313" i="3" s="1"/>
  <c r="P312" i="3" s="1"/>
  <c r="P311" i="3" s="1"/>
  <c r="N320" i="3"/>
  <c r="M320" i="3"/>
  <c r="J320" i="3"/>
  <c r="K319" i="3"/>
  <c r="I319" i="3"/>
  <c r="AB318" i="3"/>
  <c r="AB314" i="3" s="1"/>
  <c r="AB313" i="3" s="1"/>
  <c r="AB312" i="3" s="1"/>
  <c r="AB311" i="3" s="1"/>
  <c r="AA318" i="3"/>
  <c r="Z318" i="3"/>
  <c r="Y318" i="3"/>
  <c r="X318" i="3"/>
  <c r="W318" i="3"/>
  <c r="V318" i="3"/>
  <c r="V314" i="3" s="1"/>
  <c r="V313" i="3" s="1"/>
  <c r="V312" i="3" s="1"/>
  <c r="V311" i="3" s="1"/>
  <c r="U318" i="3"/>
  <c r="T318" i="3"/>
  <c r="T314" i="3" s="1"/>
  <c r="T313" i="3" s="1"/>
  <c r="T312" i="3" s="1"/>
  <c r="T311" i="3" s="1"/>
  <c r="S318" i="3"/>
  <c r="R318" i="3"/>
  <c r="Q318" i="3"/>
  <c r="P318" i="3"/>
  <c r="O318" i="3"/>
  <c r="N318" i="3"/>
  <c r="N314" i="3" s="1"/>
  <c r="M318" i="3"/>
  <c r="L318" i="3"/>
  <c r="J318" i="3"/>
  <c r="I317" i="3"/>
  <c r="I316" i="3"/>
  <c r="K316" i="3" s="1"/>
  <c r="AB315" i="3"/>
  <c r="AA315" i="3"/>
  <c r="AA314" i="3" s="1"/>
  <c r="AA313" i="3" s="1"/>
  <c r="AA312" i="3" s="1"/>
  <c r="Z315" i="3"/>
  <c r="Y315" i="3"/>
  <c r="X315" i="3"/>
  <c r="W315" i="3"/>
  <c r="V315" i="3"/>
  <c r="U315" i="3"/>
  <c r="U314" i="3" s="1"/>
  <c r="U313" i="3" s="1"/>
  <c r="U312" i="3" s="1"/>
  <c r="U311" i="3" s="1"/>
  <c r="T315" i="3"/>
  <c r="S315" i="3"/>
  <c r="S314" i="3" s="1"/>
  <c r="S313" i="3" s="1"/>
  <c r="S312" i="3" s="1"/>
  <c r="S311" i="3" s="1"/>
  <c r="R315" i="3"/>
  <c r="Q315" i="3"/>
  <c r="P315" i="3"/>
  <c r="O315" i="3"/>
  <c r="N315" i="3"/>
  <c r="M315" i="3"/>
  <c r="L315" i="3"/>
  <c r="J315" i="3"/>
  <c r="Y314" i="3"/>
  <c r="Y313" i="3" s="1"/>
  <c r="Y312" i="3" s="1"/>
  <c r="Y311" i="3" s="1"/>
  <c r="W314" i="3"/>
  <c r="W313" i="3" s="1"/>
  <c r="Q314" i="3"/>
  <c r="Q313" i="3" s="1"/>
  <c r="Q312" i="3" s="1"/>
  <c r="Q311" i="3" s="1"/>
  <c r="O314" i="3"/>
  <c r="O313" i="3" s="1"/>
  <c r="J314" i="3"/>
  <c r="J313" i="3" s="1"/>
  <c r="J312" i="3" s="1"/>
  <c r="J311" i="3" s="1"/>
  <c r="N313" i="3"/>
  <c r="N312" i="3" s="1"/>
  <c r="N311" i="3" s="1"/>
  <c r="W312" i="3"/>
  <c r="W311" i="3" s="1"/>
  <c r="O312" i="3"/>
  <c r="O311" i="3" s="1"/>
  <c r="AA311" i="3"/>
  <c r="I310" i="3"/>
  <c r="I309" i="3"/>
  <c r="AB308" i="3"/>
  <c r="AA308" i="3"/>
  <c r="Z308" i="3"/>
  <c r="Y308" i="3"/>
  <c r="X308" i="3"/>
  <c r="W308" i="3"/>
  <c r="V308" i="3"/>
  <c r="U308" i="3"/>
  <c r="T308" i="3"/>
  <c r="S308" i="3"/>
  <c r="R308" i="3"/>
  <c r="Q308" i="3"/>
  <c r="P308" i="3"/>
  <c r="O308" i="3"/>
  <c r="N308" i="3"/>
  <c r="M308" i="3"/>
  <c r="L308" i="3"/>
  <c r="I308" i="3"/>
  <c r="I307" i="3"/>
  <c r="K307" i="3" s="1"/>
  <c r="I306" i="3"/>
  <c r="K306" i="3" s="1"/>
  <c r="AB305" i="3"/>
  <c r="AA305" i="3"/>
  <c r="Z305" i="3"/>
  <c r="Z302" i="3" s="1"/>
  <c r="Z301" i="3" s="1"/>
  <c r="Y305" i="3"/>
  <c r="X305" i="3"/>
  <c r="W305" i="3"/>
  <c r="V305" i="3"/>
  <c r="U305" i="3"/>
  <c r="T305" i="3"/>
  <c r="S305" i="3"/>
  <c r="R305" i="3"/>
  <c r="R302" i="3" s="1"/>
  <c r="R301" i="3" s="1"/>
  <c r="Q305" i="3"/>
  <c r="I305" i="3" s="1"/>
  <c r="K305" i="3" s="1"/>
  <c r="P305" i="3"/>
  <c r="J305" i="3"/>
  <c r="I304" i="3"/>
  <c r="K304" i="3" s="1"/>
  <c r="AB303" i="3"/>
  <c r="AB302" i="3" s="1"/>
  <c r="AB301" i="3" s="1"/>
  <c r="AB294" i="3" s="1"/>
  <c r="AB284" i="3" s="1"/>
  <c r="AA303" i="3"/>
  <c r="Z303" i="3"/>
  <c r="Y303" i="3"/>
  <c r="X303" i="3"/>
  <c r="W303" i="3"/>
  <c r="V303" i="3"/>
  <c r="U303" i="3"/>
  <c r="T303" i="3"/>
  <c r="T302" i="3" s="1"/>
  <c r="T301" i="3" s="1"/>
  <c r="T294" i="3" s="1"/>
  <c r="S303" i="3"/>
  <c r="R303" i="3"/>
  <c r="Q303" i="3"/>
  <c r="P303" i="3"/>
  <c r="O303" i="3"/>
  <c r="N303" i="3"/>
  <c r="M303" i="3"/>
  <c r="L303" i="3"/>
  <c r="L302" i="3" s="1"/>
  <c r="J303" i="3"/>
  <c r="X302" i="3"/>
  <c r="X301" i="3" s="1"/>
  <c r="X294" i="3" s="1"/>
  <c r="W302" i="3"/>
  <c r="W301" i="3" s="1"/>
  <c r="W294" i="3" s="1"/>
  <c r="W284" i="3" s="1"/>
  <c r="V302" i="3"/>
  <c r="U302" i="3"/>
  <c r="U301" i="3" s="1"/>
  <c r="P302" i="3"/>
  <c r="P301" i="3" s="1"/>
  <c r="P294" i="3" s="1"/>
  <c r="O302" i="3"/>
  <c r="O301" i="3" s="1"/>
  <c r="N302" i="3"/>
  <c r="M302" i="3"/>
  <c r="M301" i="3" s="1"/>
  <c r="M294" i="3" s="1"/>
  <c r="J302" i="3"/>
  <c r="V301" i="3"/>
  <c r="N301" i="3"/>
  <c r="J301" i="3"/>
  <c r="I300" i="3"/>
  <c r="K300" i="3" s="1"/>
  <c r="AB299" i="3"/>
  <c r="AA299" i="3"/>
  <c r="Z299" i="3"/>
  <c r="Y299" i="3"/>
  <c r="Y296" i="3" s="1"/>
  <c r="Y295" i="3" s="1"/>
  <c r="X299" i="3"/>
  <c r="W299" i="3"/>
  <c r="W296" i="3" s="1"/>
  <c r="V299" i="3"/>
  <c r="U299" i="3"/>
  <c r="U296" i="3" s="1"/>
  <c r="U295" i="3" s="1"/>
  <c r="T299" i="3"/>
  <c r="S299" i="3"/>
  <c r="R299" i="3"/>
  <c r="R296" i="3" s="1"/>
  <c r="R295" i="3" s="1"/>
  <c r="Q299" i="3"/>
  <c r="Q296" i="3" s="1"/>
  <c r="Q295" i="3" s="1"/>
  <c r="P299" i="3"/>
  <c r="O299" i="3"/>
  <c r="O296" i="3" s="1"/>
  <c r="N299" i="3"/>
  <c r="M299" i="3"/>
  <c r="M296" i="3" s="1"/>
  <c r="M295" i="3" s="1"/>
  <c r="L299" i="3"/>
  <c r="J299" i="3"/>
  <c r="J296" i="3" s="1"/>
  <c r="J295" i="3" s="1"/>
  <c r="I298" i="3"/>
  <c r="T297" i="3"/>
  <c r="T296" i="3" s="1"/>
  <c r="S297" i="3"/>
  <c r="O297" i="3"/>
  <c r="I297" i="3" s="1"/>
  <c r="AB296" i="3"/>
  <c r="AA296" i="3"/>
  <c r="AA295" i="3" s="1"/>
  <c r="Z296" i="3"/>
  <c r="Z295" i="3" s="1"/>
  <c r="X296" i="3"/>
  <c r="X295" i="3" s="1"/>
  <c r="V296" i="3"/>
  <c r="S296" i="3"/>
  <c r="S295" i="3" s="1"/>
  <c r="P296" i="3"/>
  <c r="P295" i="3" s="1"/>
  <c r="N296" i="3"/>
  <c r="L296" i="3"/>
  <c r="AB295" i="3"/>
  <c r="W295" i="3"/>
  <c r="V295" i="3"/>
  <c r="V294" i="3" s="1"/>
  <c r="T295" i="3"/>
  <c r="O295" i="3"/>
  <c r="N295" i="3"/>
  <c r="N294" i="3" s="1"/>
  <c r="L295" i="3"/>
  <c r="I295" i="3" s="1"/>
  <c r="K295" i="3" s="1"/>
  <c r="R294" i="3"/>
  <c r="J294" i="3"/>
  <c r="K293" i="3"/>
  <c r="I293" i="3"/>
  <c r="O292" i="3"/>
  <c r="O291" i="3" s="1"/>
  <c r="J292" i="3"/>
  <c r="I292" i="3"/>
  <c r="K292" i="3" s="1"/>
  <c r="AB291" i="3"/>
  <c r="AA291" i="3"/>
  <c r="Z291" i="3"/>
  <c r="Z286" i="3" s="1"/>
  <c r="Z285" i="3" s="1"/>
  <c r="Y291" i="3"/>
  <c r="X291" i="3"/>
  <c r="W291" i="3"/>
  <c r="V291" i="3"/>
  <c r="U291" i="3"/>
  <c r="T291" i="3"/>
  <c r="S291" i="3"/>
  <c r="R291" i="3"/>
  <c r="R286" i="3" s="1"/>
  <c r="R285" i="3" s="1"/>
  <c r="Q291" i="3"/>
  <c r="P291" i="3"/>
  <c r="J291" i="3"/>
  <c r="I290" i="3"/>
  <c r="K290" i="3" s="1"/>
  <c r="AB289" i="3"/>
  <c r="AA289" i="3"/>
  <c r="Z289" i="3"/>
  <c r="Y289" i="3"/>
  <c r="Y286" i="3" s="1"/>
  <c r="Y285" i="3" s="1"/>
  <c r="X289" i="3"/>
  <c r="X286" i="3" s="1"/>
  <c r="X285" i="3" s="1"/>
  <c r="X284" i="3" s="1"/>
  <c r="W289" i="3"/>
  <c r="V289" i="3"/>
  <c r="U289" i="3"/>
  <c r="T289" i="3"/>
  <c r="S289" i="3"/>
  <c r="R289" i="3"/>
  <c r="Q289" i="3"/>
  <c r="Q286" i="3" s="1"/>
  <c r="Q285" i="3" s="1"/>
  <c r="P289" i="3"/>
  <c r="P286" i="3" s="1"/>
  <c r="O289" i="3"/>
  <c r="N289" i="3"/>
  <c r="M289" i="3"/>
  <c r="L289" i="3"/>
  <c r="J289" i="3"/>
  <c r="K288" i="3"/>
  <c r="I288" i="3"/>
  <c r="AB287" i="3"/>
  <c r="AA287" i="3"/>
  <c r="AA286" i="3" s="1"/>
  <c r="Z287" i="3"/>
  <c r="W287" i="3"/>
  <c r="T287" i="3"/>
  <c r="R287" i="3"/>
  <c r="I287" i="3" s="1"/>
  <c r="K287" i="3"/>
  <c r="J287" i="3"/>
  <c r="AB286" i="3"/>
  <c r="AB285" i="3" s="1"/>
  <c r="W286" i="3"/>
  <c r="W285" i="3" s="1"/>
  <c r="V286" i="3"/>
  <c r="V285" i="3" s="1"/>
  <c r="T286" i="3"/>
  <c r="T285" i="3" s="1"/>
  <c r="S286" i="3"/>
  <c r="O286" i="3"/>
  <c r="O285" i="3" s="1"/>
  <c r="N286" i="3"/>
  <c r="N285" i="3" s="1"/>
  <c r="N284" i="3" s="1"/>
  <c r="L286" i="3"/>
  <c r="AA285" i="3"/>
  <c r="S285" i="3"/>
  <c r="P285" i="3"/>
  <c r="V284" i="3"/>
  <c r="T284" i="3"/>
  <c r="I283" i="3"/>
  <c r="K283" i="3" s="1"/>
  <c r="AB282" i="3"/>
  <c r="AA282" i="3"/>
  <c r="Z282" i="3"/>
  <c r="Y282" i="3"/>
  <c r="X282" i="3"/>
  <c r="W282" i="3"/>
  <c r="V282" i="3"/>
  <c r="U282" i="3"/>
  <c r="T282" i="3"/>
  <c r="S282" i="3"/>
  <c r="R282" i="3"/>
  <c r="Q282" i="3"/>
  <c r="P282" i="3"/>
  <c r="O282" i="3"/>
  <c r="J282" i="3"/>
  <c r="J279" i="3" s="1"/>
  <c r="J274" i="3" s="1"/>
  <c r="J273" i="3" s="1"/>
  <c r="J272" i="3" s="1"/>
  <c r="I282" i="3"/>
  <c r="I281" i="3"/>
  <c r="AB280" i="3"/>
  <c r="AB279" i="3" s="1"/>
  <c r="AA280" i="3"/>
  <c r="Z280" i="3"/>
  <c r="Y280" i="3"/>
  <c r="X280" i="3"/>
  <c r="W280" i="3"/>
  <c r="W279" i="3" s="1"/>
  <c r="V280" i="3"/>
  <c r="V279" i="3" s="1"/>
  <c r="U280" i="3"/>
  <c r="T280" i="3"/>
  <c r="T279" i="3" s="1"/>
  <c r="S280" i="3"/>
  <c r="R280" i="3"/>
  <c r="Q280" i="3"/>
  <c r="P280" i="3"/>
  <c r="P279" i="3" s="1"/>
  <c r="M280" i="3"/>
  <c r="AA279" i="3"/>
  <c r="Z279" i="3"/>
  <c r="Y279" i="3"/>
  <c r="X279" i="3"/>
  <c r="U279" i="3"/>
  <c r="S279" i="3"/>
  <c r="R279" i="3"/>
  <c r="Q279" i="3"/>
  <c r="O279" i="3"/>
  <c r="I278" i="3"/>
  <c r="K278" i="3" s="1"/>
  <c r="I277" i="3"/>
  <c r="K277" i="3" s="1"/>
  <c r="AB276" i="3"/>
  <c r="AB275" i="3" s="1"/>
  <c r="AA276" i="3"/>
  <c r="AA275" i="3" s="1"/>
  <c r="AA274" i="3" s="1"/>
  <c r="AA273" i="3" s="1"/>
  <c r="AA272" i="3" s="1"/>
  <c r="Z276" i="3"/>
  <c r="Y276" i="3"/>
  <c r="Y275" i="3" s="1"/>
  <c r="X276" i="3"/>
  <c r="W276" i="3"/>
  <c r="V276" i="3"/>
  <c r="U276" i="3"/>
  <c r="T276" i="3"/>
  <c r="T275" i="3" s="1"/>
  <c r="S276" i="3"/>
  <c r="S275" i="3" s="1"/>
  <c r="R276" i="3"/>
  <c r="Q276" i="3"/>
  <c r="P276" i="3"/>
  <c r="O276" i="3"/>
  <c r="N276" i="3"/>
  <c r="M276" i="3"/>
  <c r="L276" i="3"/>
  <c r="L275" i="3" s="1"/>
  <c r="J276" i="3"/>
  <c r="Z275" i="3"/>
  <c r="X275" i="3"/>
  <c r="X274" i="3" s="1"/>
  <c r="W275" i="3"/>
  <c r="W274" i="3" s="1"/>
  <c r="W273" i="3" s="1"/>
  <c r="W272" i="3" s="1"/>
  <c r="V275" i="3"/>
  <c r="U275" i="3"/>
  <c r="R275" i="3"/>
  <c r="Q275" i="3"/>
  <c r="Q274" i="3" s="1"/>
  <c r="P275" i="3"/>
  <c r="O275" i="3"/>
  <c r="O274" i="3" s="1"/>
  <c r="O273" i="3" s="1"/>
  <c r="O272" i="3" s="1"/>
  <c r="N275" i="3"/>
  <c r="J275" i="3"/>
  <c r="AB274" i="3"/>
  <c r="Z274" i="3"/>
  <c r="Y274" i="3"/>
  <c r="V274" i="3"/>
  <c r="U274" i="3"/>
  <c r="U273" i="3" s="1"/>
  <c r="U272" i="3" s="1"/>
  <c r="T274" i="3"/>
  <c r="S274" i="3"/>
  <c r="S273" i="3" s="1"/>
  <c r="S272" i="3" s="1"/>
  <c r="R274" i="3"/>
  <c r="P274" i="3"/>
  <c r="P273" i="3" s="1"/>
  <c r="N274" i="3"/>
  <c r="N273" i="3" s="1"/>
  <c r="N272" i="3" s="1"/>
  <c r="L274" i="3"/>
  <c r="AB273" i="3"/>
  <c r="AB272" i="3" s="1"/>
  <c r="Z273" i="3"/>
  <c r="Z272" i="3" s="1"/>
  <c r="Y273" i="3"/>
  <c r="Y272" i="3" s="1"/>
  <c r="X273" i="3"/>
  <c r="V273" i="3"/>
  <c r="T273" i="3"/>
  <c r="T272" i="3" s="1"/>
  <c r="R273" i="3"/>
  <c r="R272" i="3" s="1"/>
  <c r="Q273" i="3"/>
  <c r="Q272" i="3" s="1"/>
  <c r="L273" i="3"/>
  <c r="X272" i="3"/>
  <c r="V272" i="3"/>
  <c r="P272" i="3"/>
  <c r="I271" i="3"/>
  <c r="I270" i="3"/>
  <c r="K270" i="3" s="1"/>
  <c r="K269" i="3"/>
  <c r="I269" i="3"/>
  <c r="AB268" i="3"/>
  <c r="AB267" i="3" s="1"/>
  <c r="AB266" i="3" s="1"/>
  <c r="AB265" i="3" s="1"/>
  <c r="AA268" i="3"/>
  <c r="Z268" i="3"/>
  <c r="Y268" i="3"/>
  <c r="Y267" i="3" s="1"/>
  <c r="Y266" i="3" s="1"/>
  <c r="Y265" i="3" s="1"/>
  <c r="X268" i="3"/>
  <c r="W268" i="3"/>
  <c r="W267" i="3" s="1"/>
  <c r="W266" i="3" s="1"/>
  <c r="W265" i="3" s="1"/>
  <c r="V268" i="3"/>
  <c r="V267" i="3" s="1"/>
  <c r="U268" i="3"/>
  <c r="T268" i="3"/>
  <c r="T267" i="3" s="1"/>
  <c r="T266" i="3" s="1"/>
  <c r="T265" i="3" s="1"/>
  <c r="S268" i="3"/>
  <c r="R268" i="3"/>
  <c r="Q268" i="3"/>
  <c r="Q267" i="3" s="1"/>
  <c r="P268" i="3"/>
  <c r="O268" i="3"/>
  <c r="O267" i="3" s="1"/>
  <c r="O266" i="3" s="1"/>
  <c r="O265" i="3" s="1"/>
  <c r="N268" i="3"/>
  <c r="N267" i="3" s="1"/>
  <c r="M268" i="3"/>
  <c r="L268" i="3"/>
  <c r="L267" i="3" s="1"/>
  <c r="J268" i="3"/>
  <c r="AA267" i="3"/>
  <c r="AA266" i="3" s="1"/>
  <c r="AA265" i="3" s="1"/>
  <c r="Z267" i="3"/>
  <c r="Z266" i="3" s="1"/>
  <c r="Z265" i="3" s="1"/>
  <c r="X267" i="3"/>
  <c r="X266" i="3" s="1"/>
  <c r="X265" i="3" s="1"/>
  <c r="U267" i="3"/>
  <c r="U266" i="3" s="1"/>
  <c r="U265" i="3" s="1"/>
  <c r="S267" i="3"/>
  <c r="S266" i="3" s="1"/>
  <c r="S265" i="3" s="1"/>
  <c r="R267" i="3"/>
  <c r="R266" i="3" s="1"/>
  <c r="P267" i="3"/>
  <c r="P266" i="3" s="1"/>
  <c r="P265" i="3" s="1"/>
  <c r="M267" i="3"/>
  <c r="M266" i="3" s="1"/>
  <c r="J267" i="3"/>
  <c r="J266" i="3" s="1"/>
  <c r="V266" i="3"/>
  <c r="V265" i="3" s="1"/>
  <c r="Q266" i="3"/>
  <c r="Q265" i="3" s="1"/>
  <c r="N266" i="3"/>
  <c r="N265" i="3" s="1"/>
  <c r="R265" i="3"/>
  <c r="M265" i="3"/>
  <c r="J265" i="3"/>
  <c r="K264" i="3"/>
  <c r="I264" i="3"/>
  <c r="AB263" i="3"/>
  <c r="AA263" i="3"/>
  <c r="AA262" i="3" s="1"/>
  <c r="Z263" i="3"/>
  <c r="Y263" i="3"/>
  <c r="Y262" i="3" s="1"/>
  <c r="Y261" i="3" s="1"/>
  <c r="Y260" i="3" s="1"/>
  <c r="X263" i="3"/>
  <c r="X262" i="3" s="1"/>
  <c r="W263" i="3"/>
  <c r="V263" i="3"/>
  <c r="V262" i="3" s="1"/>
  <c r="V261" i="3" s="1"/>
  <c r="V260" i="3" s="1"/>
  <c r="U263" i="3"/>
  <c r="T263" i="3"/>
  <c r="S263" i="3"/>
  <c r="S262" i="3" s="1"/>
  <c r="R263" i="3"/>
  <c r="Q263" i="3"/>
  <c r="Q262" i="3" s="1"/>
  <c r="Q261" i="3" s="1"/>
  <c r="Q260" i="3" s="1"/>
  <c r="P263" i="3"/>
  <c r="O263" i="3"/>
  <c r="N263" i="3"/>
  <c r="N262" i="3" s="1"/>
  <c r="N261" i="3" s="1"/>
  <c r="N260" i="3" s="1"/>
  <c r="M263" i="3"/>
  <c r="L263" i="3"/>
  <c r="J263" i="3"/>
  <c r="AB262" i="3"/>
  <c r="AB261" i="3" s="1"/>
  <c r="AB260" i="3" s="1"/>
  <c r="AB239" i="3" s="1"/>
  <c r="Z262" i="3"/>
  <c r="Z261" i="3" s="1"/>
  <c r="Z260" i="3" s="1"/>
  <c r="W262" i="3"/>
  <c r="W261" i="3" s="1"/>
  <c r="W260" i="3" s="1"/>
  <c r="U262" i="3"/>
  <c r="U261" i="3" s="1"/>
  <c r="U260" i="3" s="1"/>
  <c r="T262" i="3"/>
  <c r="T261" i="3" s="1"/>
  <c r="T260" i="3" s="1"/>
  <c r="T239" i="3" s="1"/>
  <c r="R262" i="3"/>
  <c r="R261" i="3" s="1"/>
  <c r="R260" i="3" s="1"/>
  <c r="O262" i="3"/>
  <c r="O261" i="3" s="1"/>
  <c r="M262" i="3"/>
  <c r="M261" i="3" s="1"/>
  <c r="M260" i="3" s="1"/>
  <c r="L262" i="3"/>
  <c r="J262" i="3"/>
  <c r="J261" i="3" s="1"/>
  <c r="J260" i="3" s="1"/>
  <c r="AA261" i="3"/>
  <c r="AA260" i="3" s="1"/>
  <c r="AA239" i="3" s="1"/>
  <c r="X261" i="3"/>
  <c r="X260" i="3" s="1"/>
  <c r="S261" i="3"/>
  <c r="S260" i="3" s="1"/>
  <c r="O260" i="3"/>
  <c r="I259" i="3"/>
  <c r="K259" i="3" s="1"/>
  <c r="U258" i="3"/>
  <c r="J258" i="3"/>
  <c r="K258" i="3" s="1"/>
  <c r="I258" i="3"/>
  <c r="K257" i="3"/>
  <c r="I257" i="3"/>
  <c r="AB256" i="3"/>
  <c r="AA256" i="3"/>
  <c r="AA253" i="3" s="1"/>
  <c r="AA252" i="3" s="1"/>
  <c r="AA251" i="3" s="1"/>
  <c r="Z256" i="3"/>
  <c r="Y256" i="3"/>
  <c r="X256" i="3"/>
  <c r="X253" i="3" s="1"/>
  <c r="X252" i="3" s="1"/>
  <c r="X251" i="3" s="1"/>
  <c r="W256" i="3"/>
  <c r="V256" i="3"/>
  <c r="U256" i="3"/>
  <c r="T256" i="3"/>
  <c r="S256" i="3"/>
  <c r="S253" i="3" s="1"/>
  <c r="S252" i="3" s="1"/>
  <c r="S251" i="3" s="1"/>
  <c r="R256" i="3"/>
  <c r="Q256" i="3"/>
  <c r="P256" i="3"/>
  <c r="O256" i="3"/>
  <c r="N256" i="3"/>
  <c r="M256" i="3"/>
  <c r="L256" i="3"/>
  <c r="J256" i="3"/>
  <c r="K255" i="3"/>
  <c r="I255" i="3"/>
  <c r="AB254" i="3"/>
  <c r="AB253" i="3" s="1"/>
  <c r="AB252" i="3" s="1"/>
  <c r="AB251" i="3" s="1"/>
  <c r="AA254" i="3"/>
  <c r="Z254" i="3"/>
  <c r="Y254" i="3"/>
  <c r="Y253" i="3" s="1"/>
  <c r="Y252" i="3" s="1"/>
  <c r="Y251" i="3" s="1"/>
  <c r="X254" i="3"/>
  <c r="W254" i="3"/>
  <c r="W253" i="3" s="1"/>
  <c r="W252" i="3" s="1"/>
  <c r="W251" i="3" s="1"/>
  <c r="V254" i="3"/>
  <c r="V253" i="3" s="1"/>
  <c r="U254" i="3"/>
  <c r="T254" i="3"/>
  <c r="T253" i="3" s="1"/>
  <c r="T252" i="3" s="1"/>
  <c r="T251" i="3" s="1"/>
  <c r="S254" i="3"/>
  <c r="R254" i="3"/>
  <c r="Q254" i="3"/>
  <c r="Q253" i="3" s="1"/>
  <c r="Q252" i="3" s="1"/>
  <c r="Q251" i="3" s="1"/>
  <c r="P254" i="3"/>
  <c r="O254" i="3"/>
  <c r="O253" i="3" s="1"/>
  <c r="O252" i="3" s="1"/>
  <c r="O251" i="3" s="1"/>
  <c r="N254" i="3"/>
  <c r="N253" i="3" s="1"/>
  <c r="M254" i="3"/>
  <c r="L254" i="3"/>
  <c r="L253" i="3" s="1"/>
  <c r="J254" i="3"/>
  <c r="Z253" i="3"/>
  <c r="Z252" i="3" s="1"/>
  <c r="Z251" i="3" s="1"/>
  <c r="U253" i="3"/>
  <c r="U252" i="3" s="1"/>
  <c r="U251" i="3" s="1"/>
  <c r="R253" i="3"/>
  <c r="R252" i="3" s="1"/>
  <c r="R251" i="3" s="1"/>
  <c r="M253" i="3"/>
  <c r="M252" i="3" s="1"/>
  <c r="M251" i="3" s="1"/>
  <c r="J253" i="3"/>
  <c r="J252" i="3" s="1"/>
  <c r="V252" i="3"/>
  <c r="V251" i="3" s="1"/>
  <c r="N252" i="3"/>
  <c r="N251" i="3" s="1"/>
  <c r="J251" i="3"/>
  <c r="K250" i="3"/>
  <c r="I250" i="3"/>
  <c r="AB249" i="3"/>
  <c r="AA249" i="3"/>
  <c r="AA245" i="3" s="1"/>
  <c r="AA242" i="3" s="1"/>
  <c r="AA241" i="3" s="1"/>
  <c r="AA240" i="3" s="1"/>
  <c r="Z249" i="3"/>
  <c r="X249" i="3"/>
  <c r="V249" i="3"/>
  <c r="J249" i="3"/>
  <c r="I248" i="3"/>
  <c r="K248" i="3" s="1"/>
  <c r="I247" i="3"/>
  <c r="K247" i="3" s="1"/>
  <c r="AB246" i="3"/>
  <c r="AB245" i="3" s="1"/>
  <c r="AB242" i="3" s="1"/>
  <c r="AB241" i="3" s="1"/>
  <c r="AB240" i="3" s="1"/>
  <c r="AA246" i="3"/>
  <c r="Z246" i="3"/>
  <c r="Z245" i="3" s="1"/>
  <c r="Z242" i="3" s="1"/>
  <c r="Y246" i="3"/>
  <c r="X246" i="3"/>
  <c r="W246" i="3"/>
  <c r="W245" i="3" s="1"/>
  <c r="W242" i="3" s="1"/>
  <c r="W241" i="3" s="1"/>
  <c r="W240" i="3" s="1"/>
  <c r="V246" i="3"/>
  <c r="U246" i="3"/>
  <c r="U245" i="3" s="1"/>
  <c r="U242" i="3" s="1"/>
  <c r="U241" i="3" s="1"/>
  <c r="U240" i="3" s="1"/>
  <c r="T246" i="3"/>
  <c r="T245" i="3" s="1"/>
  <c r="T242" i="3" s="1"/>
  <c r="T241" i="3" s="1"/>
  <c r="T240" i="3" s="1"/>
  <c r="S246" i="3"/>
  <c r="R246" i="3"/>
  <c r="R245" i="3" s="1"/>
  <c r="R242" i="3" s="1"/>
  <c r="Q246" i="3"/>
  <c r="P246" i="3"/>
  <c r="O246" i="3"/>
  <c r="O245" i="3" s="1"/>
  <c r="O242" i="3" s="1"/>
  <c r="O241" i="3" s="1"/>
  <c r="O240" i="3" s="1"/>
  <c r="N246" i="3"/>
  <c r="M246" i="3"/>
  <c r="M245" i="3" s="1"/>
  <c r="M242" i="3" s="1"/>
  <c r="M241" i="3" s="1"/>
  <c r="M240" i="3" s="1"/>
  <c r="M239" i="3" s="1"/>
  <c r="L246" i="3"/>
  <c r="J246" i="3"/>
  <c r="J245" i="3" s="1"/>
  <c r="J242" i="3" s="1"/>
  <c r="J241" i="3" s="1"/>
  <c r="J240" i="3" s="1"/>
  <c r="Y245" i="3"/>
  <c r="X245" i="3"/>
  <c r="X242" i="3" s="1"/>
  <c r="X241" i="3" s="1"/>
  <c r="X240" i="3" s="1"/>
  <c r="S245" i="3"/>
  <c r="S242" i="3" s="1"/>
  <c r="S241" i="3" s="1"/>
  <c r="S240" i="3" s="1"/>
  <c r="Q245" i="3"/>
  <c r="P245" i="3"/>
  <c r="N245" i="3"/>
  <c r="K244" i="3"/>
  <c r="I244" i="3"/>
  <c r="W243" i="3"/>
  <c r="V243" i="3"/>
  <c r="T243" i="3"/>
  <c r="P243" i="3"/>
  <c r="I243" i="3" s="1"/>
  <c r="O243" i="3"/>
  <c r="J243" i="3"/>
  <c r="Y242" i="3"/>
  <c r="Y241" i="3" s="1"/>
  <c r="Q242" i="3"/>
  <c r="Q241" i="3" s="1"/>
  <c r="Q240" i="3" s="1"/>
  <c r="N242" i="3"/>
  <c r="N241" i="3" s="1"/>
  <c r="Z241" i="3"/>
  <c r="Z240" i="3" s="1"/>
  <c r="R241" i="3"/>
  <c r="R240" i="3" s="1"/>
  <c r="Y240" i="3"/>
  <c r="N240" i="3"/>
  <c r="J239" i="3"/>
  <c r="I238" i="3"/>
  <c r="K237" i="3"/>
  <c r="I237" i="3"/>
  <c r="AB236" i="3"/>
  <c r="AB235" i="3" s="1"/>
  <c r="AA236" i="3"/>
  <c r="Z236" i="3"/>
  <c r="Z235" i="3" s="1"/>
  <c r="Z234" i="3" s="1"/>
  <c r="Z233" i="3" s="1"/>
  <c r="Y236" i="3"/>
  <c r="Y235" i="3" s="1"/>
  <c r="Y234" i="3" s="1"/>
  <c r="Y233" i="3" s="1"/>
  <c r="X236" i="3"/>
  <c r="W236" i="3"/>
  <c r="W235" i="3" s="1"/>
  <c r="W234" i="3" s="1"/>
  <c r="W233" i="3" s="1"/>
  <c r="V236" i="3"/>
  <c r="V235" i="3" s="1"/>
  <c r="V234" i="3" s="1"/>
  <c r="V233" i="3" s="1"/>
  <c r="U236" i="3"/>
  <c r="T236" i="3"/>
  <c r="T235" i="3" s="1"/>
  <c r="S236" i="3"/>
  <c r="R236" i="3"/>
  <c r="I236" i="3" s="1"/>
  <c r="K236" i="3" s="1"/>
  <c r="Q236" i="3"/>
  <c r="Q235" i="3" s="1"/>
  <c r="Q234" i="3" s="1"/>
  <c r="Q233" i="3" s="1"/>
  <c r="P236" i="3"/>
  <c r="O236" i="3"/>
  <c r="O235" i="3" s="1"/>
  <c r="J236" i="3"/>
  <c r="AA235" i="3"/>
  <c r="X235" i="3"/>
  <c r="X234" i="3" s="1"/>
  <c r="X233" i="3" s="1"/>
  <c r="U235" i="3"/>
  <c r="U234" i="3" s="1"/>
  <c r="U233" i="3" s="1"/>
  <c r="S235" i="3"/>
  <c r="S234" i="3" s="1"/>
  <c r="S233" i="3" s="1"/>
  <c r="R235" i="3"/>
  <c r="R234" i="3" s="1"/>
  <c r="R233" i="3" s="1"/>
  <c r="P235" i="3"/>
  <c r="P234" i="3" s="1"/>
  <c r="P233" i="3" s="1"/>
  <c r="J235" i="3"/>
  <c r="J234" i="3" s="1"/>
  <c r="AB234" i="3"/>
  <c r="AA234" i="3"/>
  <c r="AA233" i="3" s="1"/>
  <c r="T234" i="3"/>
  <c r="AB233" i="3"/>
  <c r="T233" i="3"/>
  <c r="J233" i="3"/>
  <c r="I232" i="3"/>
  <c r="K232" i="3" s="1"/>
  <c r="Y231" i="3"/>
  <c r="I231" i="3" s="1"/>
  <c r="K231" i="3" s="1"/>
  <c r="J231" i="3"/>
  <c r="J230" i="3" s="1"/>
  <c r="Y230" i="3"/>
  <c r="I230" i="3" s="1"/>
  <c r="K230" i="3"/>
  <c r="I229" i="3"/>
  <c r="I228" i="3"/>
  <c r="K228" i="3" s="1"/>
  <c r="AB227" i="3"/>
  <c r="AA227" i="3"/>
  <c r="Z227" i="3"/>
  <c r="Y227" i="3"/>
  <c r="X227" i="3"/>
  <c r="W227" i="3"/>
  <c r="V227" i="3"/>
  <c r="U227" i="3"/>
  <c r="T227" i="3"/>
  <c r="S227" i="3"/>
  <c r="R227" i="3"/>
  <c r="R223" i="3" s="1"/>
  <c r="Q227" i="3"/>
  <c r="J227" i="3"/>
  <c r="K226" i="3"/>
  <c r="I226" i="3"/>
  <c r="I225" i="3"/>
  <c r="K225" i="3" s="1"/>
  <c r="AB224" i="3"/>
  <c r="AA224" i="3"/>
  <c r="Z224" i="3"/>
  <c r="Y224" i="3"/>
  <c r="X224" i="3"/>
  <c r="W224" i="3"/>
  <c r="V224" i="3"/>
  <c r="V223" i="3" s="1"/>
  <c r="U224" i="3"/>
  <c r="U223" i="3" s="1"/>
  <c r="U213" i="3" s="1"/>
  <c r="T224" i="3"/>
  <c r="S224" i="3"/>
  <c r="R224" i="3"/>
  <c r="Q224" i="3"/>
  <c r="P224" i="3"/>
  <c r="O224" i="3"/>
  <c r="N224" i="3"/>
  <c r="N223" i="3" s="1"/>
  <c r="M224" i="3"/>
  <c r="M223" i="3" s="1"/>
  <c r="L224" i="3"/>
  <c r="J224" i="3"/>
  <c r="AB223" i="3"/>
  <c r="Z223" i="3"/>
  <c r="Y223" i="3"/>
  <c r="X223" i="3"/>
  <c r="W223" i="3"/>
  <c r="T223" i="3"/>
  <c r="Q223" i="3"/>
  <c r="P223" i="3"/>
  <c r="O223" i="3"/>
  <c r="L223" i="3"/>
  <c r="J223" i="3"/>
  <c r="V222" i="3"/>
  <c r="I222" i="3" s="1"/>
  <c r="K222" i="3" s="1"/>
  <c r="AB221" i="3"/>
  <c r="AA221" i="3"/>
  <c r="Z221" i="3"/>
  <c r="Y221" i="3"/>
  <c r="Y220" i="3" s="1"/>
  <c r="X221" i="3"/>
  <c r="X220" i="3" s="1"/>
  <c r="W221" i="3"/>
  <c r="W220" i="3" s="1"/>
  <c r="V221" i="3"/>
  <c r="V220" i="3" s="1"/>
  <c r="U221" i="3"/>
  <c r="T221" i="3"/>
  <c r="S221" i="3"/>
  <c r="S220" i="3" s="1"/>
  <c r="R221" i="3"/>
  <c r="Q221" i="3"/>
  <c r="Q220" i="3" s="1"/>
  <c r="P221" i="3"/>
  <c r="P220" i="3" s="1"/>
  <c r="O221" i="3"/>
  <c r="O220" i="3" s="1"/>
  <c r="N221" i="3"/>
  <c r="N220" i="3" s="1"/>
  <c r="M221" i="3"/>
  <c r="L221" i="3"/>
  <c r="J221" i="3"/>
  <c r="I221" i="3"/>
  <c r="K221" i="3" s="1"/>
  <c r="AB220" i="3"/>
  <c r="AA220" i="3"/>
  <c r="Z220" i="3"/>
  <c r="U220" i="3"/>
  <c r="T220" i="3"/>
  <c r="R220" i="3"/>
  <c r="M220" i="3"/>
  <c r="L220" i="3"/>
  <c r="J220" i="3"/>
  <c r="I219" i="3"/>
  <c r="K219" i="3" s="1"/>
  <c r="I218" i="3"/>
  <c r="AB217" i="3"/>
  <c r="AB214" i="3" s="1"/>
  <c r="AB213" i="3" s="1"/>
  <c r="AA217" i="3"/>
  <c r="Z217" i="3"/>
  <c r="Y217" i="3"/>
  <c r="X217" i="3"/>
  <c r="W217" i="3"/>
  <c r="V217" i="3"/>
  <c r="V214" i="3" s="1"/>
  <c r="V213" i="3" s="1"/>
  <c r="U217" i="3"/>
  <c r="T217" i="3"/>
  <c r="T214" i="3" s="1"/>
  <c r="T213" i="3" s="1"/>
  <c r="S217" i="3"/>
  <c r="R217" i="3"/>
  <c r="Q217" i="3"/>
  <c r="P217" i="3"/>
  <c r="O217" i="3"/>
  <c r="N217" i="3"/>
  <c r="M217" i="3"/>
  <c r="L217" i="3"/>
  <c r="J217" i="3"/>
  <c r="V216" i="3"/>
  <c r="V215" i="3" s="1"/>
  <c r="I216" i="3"/>
  <c r="K216" i="3" s="1"/>
  <c r="AB215" i="3"/>
  <c r="AA215" i="3"/>
  <c r="Z215" i="3"/>
  <c r="Z214" i="3" s="1"/>
  <c r="Z213" i="3" s="1"/>
  <c r="Y215" i="3"/>
  <c r="X215" i="3"/>
  <c r="X214" i="3" s="1"/>
  <c r="W215" i="3"/>
  <c r="U215" i="3"/>
  <c r="T215" i="3"/>
  <c r="S215" i="3"/>
  <c r="R215" i="3"/>
  <c r="Q215" i="3"/>
  <c r="Q214" i="3" s="1"/>
  <c r="P215" i="3"/>
  <c r="P214" i="3" s="1"/>
  <c r="P213" i="3" s="1"/>
  <c r="O215" i="3"/>
  <c r="N215" i="3"/>
  <c r="M215" i="3"/>
  <c r="L215" i="3"/>
  <c r="J215" i="3"/>
  <c r="I215" i="3"/>
  <c r="K215" i="3" s="1"/>
  <c r="Y214" i="3"/>
  <c r="W214" i="3"/>
  <c r="U214" i="3"/>
  <c r="O214" i="3"/>
  <c r="O213" i="3" s="1"/>
  <c r="N214" i="3"/>
  <c r="N213" i="3" s="1"/>
  <c r="M214" i="3"/>
  <c r="X213" i="3"/>
  <c r="K212" i="3"/>
  <c r="I212" i="3"/>
  <c r="AB211" i="3"/>
  <c r="AA211" i="3"/>
  <c r="Z211" i="3"/>
  <c r="J211" i="3"/>
  <c r="J208" i="3" s="1"/>
  <c r="J192" i="3" s="1"/>
  <c r="I211" i="3"/>
  <c r="K210" i="3"/>
  <c r="I210" i="3"/>
  <c r="AB209" i="3"/>
  <c r="AA209" i="3"/>
  <c r="Z209" i="3"/>
  <c r="Y209" i="3"/>
  <c r="X209" i="3"/>
  <c r="X208" i="3" s="1"/>
  <c r="X192" i="3" s="1"/>
  <c r="W209" i="3"/>
  <c r="W208" i="3" s="1"/>
  <c r="V209" i="3"/>
  <c r="V208" i="3" s="1"/>
  <c r="V192" i="3" s="1"/>
  <c r="V186" i="3" s="1"/>
  <c r="U209" i="3"/>
  <c r="U208" i="3" s="1"/>
  <c r="T209" i="3"/>
  <c r="S209" i="3"/>
  <c r="R209" i="3"/>
  <c r="Q209" i="3"/>
  <c r="P209" i="3"/>
  <c r="P208" i="3" s="1"/>
  <c r="P192" i="3" s="1"/>
  <c r="P186" i="3" s="1"/>
  <c r="P180" i="3" s="1"/>
  <c r="O209" i="3"/>
  <c r="N209" i="3"/>
  <c r="N208" i="3" s="1"/>
  <c r="N192" i="3" s="1"/>
  <c r="N186" i="3" s="1"/>
  <c r="N180" i="3" s="1"/>
  <c r="M209" i="3"/>
  <c r="L209" i="3"/>
  <c r="J209" i="3"/>
  <c r="AB208" i="3"/>
  <c r="AA208" i="3"/>
  <c r="Z208" i="3"/>
  <c r="Y208" i="3"/>
  <c r="T208" i="3"/>
  <c r="S208" i="3"/>
  <c r="R208" i="3"/>
  <c r="Q208" i="3"/>
  <c r="O208" i="3"/>
  <c r="O192" i="3" s="1"/>
  <c r="O186" i="3" s="1"/>
  <c r="M208" i="3"/>
  <c r="L208" i="3"/>
  <c r="I207" i="3"/>
  <c r="K207" i="3" s="1"/>
  <c r="Y206" i="3"/>
  <c r="K206" i="3"/>
  <c r="J206" i="3"/>
  <c r="I206" i="3"/>
  <c r="I205" i="3"/>
  <c r="K205" i="3" s="1"/>
  <c r="AB204" i="3"/>
  <c r="AA204" i="3"/>
  <c r="Z204" i="3"/>
  <c r="Y204" i="3"/>
  <c r="X204" i="3"/>
  <c r="W204" i="3"/>
  <c r="V204" i="3"/>
  <c r="U204" i="3"/>
  <c r="T204" i="3"/>
  <c r="S204" i="3"/>
  <c r="R204" i="3"/>
  <c r="Q204" i="3"/>
  <c r="J204" i="3"/>
  <c r="K203" i="3"/>
  <c r="I203" i="3"/>
  <c r="AB202" i="3"/>
  <c r="AA202" i="3"/>
  <c r="Z202" i="3"/>
  <c r="Y202" i="3"/>
  <c r="X202" i="3"/>
  <c r="W202" i="3"/>
  <c r="V202" i="3"/>
  <c r="U202" i="3"/>
  <c r="T202" i="3"/>
  <c r="S202" i="3"/>
  <c r="R202" i="3"/>
  <c r="I202" i="3" s="1"/>
  <c r="K202" i="3" s="1"/>
  <c r="Q202" i="3"/>
  <c r="J202" i="3"/>
  <c r="I201" i="3"/>
  <c r="K201" i="3" s="1"/>
  <c r="AB200" i="3"/>
  <c r="AA200" i="3"/>
  <c r="Z200" i="3"/>
  <c r="Y200" i="3"/>
  <c r="X200" i="3"/>
  <c r="W200" i="3"/>
  <c r="V200" i="3"/>
  <c r="U200" i="3"/>
  <c r="T200" i="3"/>
  <c r="S200" i="3"/>
  <c r="R200" i="3"/>
  <c r="I200" i="3" s="1"/>
  <c r="K200" i="3" s="1"/>
  <c r="Q200" i="3"/>
  <c r="P200" i="3"/>
  <c r="O200" i="3"/>
  <c r="M200" i="3"/>
  <c r="J200" i="3"/>
  <c r="K199" i="3"/>
  <c r="I199" i="3"/>
  <c r="AB198" i="3"/>
  <c r="AA198" i="3"/>
  <c r="Z198" i="3"/>
  <c r="Y198" i="3"/>
  <c r="X198" i="3"/>
  <c r="W198" i="3"/>
  <c r="V198" i="3"/>
  <c r="V193" i="3" s="1"/>
  <c r="U198" i="3"/>
  <c r="T198" i="3"/>
  <c r="S198" i="3"/>
  <c r="R198" i="3"/>
  <c r="Q198" i="3"/>
  <c r="P198" i="3"/>
  <c r="I198" i="3" s="1"/>
  <c r="K198" i="3" s="1"/>
  <c r="J198" i="3"/>
  <c r="J193" i="3" s="1"/>
  <c r="X197" i="3"/>
  <c r="I197" i="3"/>
  <c r="AB196" i="3"/>
  <c r="AA196" i="3"/>
  <c r="Z196" i="3"/>
  <c r="Y196" i="3"/>
  <c r="Y193" i="3" s="1"/>
  <c r="X196" i="3"/>
  <c r="X193" i="3" s="1"/>
  <c r="W196" i="3"/>
  <c r="V196" i="3"/>
  <c r="U196" i="3"/>
  <c r="T196" i="3"/>
  <c r="S196" i="3"/>
  <c r="R196" i="3"/>
  <c r="Q196" i="3"/>
  <c r="Q193" i="3" s="1"/>
  <c r="P196" i="3"/>
  <c r="P193" i="3" s="1"/>
  <c r="O196" i="3"/>
  <c r="N196" i="3"/>
  <c r="M196" i="3"/>
  <c r="L196" i="3"/>
  <c r="I195" i="3"/>
  <c r="AB194" i="3"/>
  <c r="AB193" i="3" s="1"/>
  <c r="AA194" i="3"/>
  <c r="Z194" i="3"/>
  <c r="Y194" i="3"/>
  <c r="X194" i="3"/>
  <c r="W194" i="3"/>
  <c r="V194" i="3"/>
  <c r="U194" i="3"/>
  <c r="T194" i="3"/>
  <c r="T193" i="3" s="1"/>
  <c r="S194" i="3"/>
  <c r="R194" i="3"/>
  <c r="Q194" i="3"/>
  <c r="P194" i="3"/>
  <c r="O194" i="3"/>
  <c r="N194" i="3"/>
  <c r="M194" i="3"/>
  <c r="L194" i="3"/>
  <c r="L193" i="3" s="1"/>
  <c r="I194" i="3"/>
  <c r="W193" i="3"/>
  <c r="U193" i="3"/>
  <c r="O193" i="3"/>
  <c r="N193" i="3"/>
  <c r="M193" i="3"/>
  <c r="M192" i="3" s="1"/>
  <c r="Y192" i="3"/>
  <c r="Q192" i="3"/>
  <c r="I191" i="3"/>
  <c r="I190" i="3"/>
  <c r="AB189" i="3"/>
  <c r="AA189" i="3"/>
  <c r="AA188" i="3" s="1"/>
  <c r="AA187" i="3" s="1"/>
  <c r="Z189" i="3"/>
  <c r="Y189" i="3"/>
  <c r="I189" i="3" s="1"/>
  <c r="X189" i="3"/>
  <c r="X188" i="3" s="1"/>
  <c r="AB188" i="3"/>
  <c r="Z188" i="3"/>
  <c r="AB187" i="3"/>
  <c r="Z187" i="3"/>
  <c r="I185" i="3"/>
  <c r="K185" i="3" s="1"/>
  <c r="X184" i="3"/>
  <c r="X183" i="3" s="1"/>
  <c r="X182" i="3" s="1"/>
  <c r="J184" i="3"/>
  <c r="I184" i="3"/>
  <c r="K184" i="3" s="1"/>
  <c r="K183" i="3"/>
  <c r="J183" i="3"/>
  <c r="J182" i="3" s="1"/>
  <c r="J181" i="3" s="1"/>
  <c r="I183" i="3"/>
  <c r="I179" i="3"/>
  <c r="K179" i="3" s="1"/>
  <c r="X178" i="3"/>
  <c r="X177" i="3" s="1"/>
  <c r="X176" i="3" s="1"/>
  <c r="T178" i="3"/>
  <c r="J178" i="3"/>
  <c r="J177" i="3"/>
  <c r="J176" i="3" s="1"/>
  <c r="K175" i="3"/>
  <c r="I175" i="3"/>
  <c r="Y174" i="3"/>
  <c r="J174" i="3"/>
  <c r="J173" i="3"/>
  <c r="K172" i="3"/>
  <c r="I172" i="3"/>
  <c r="AB171" i="3"/>
  <c r="AA171" i="3"/>
  <c r="Z171" i="3"/>
  <c r="Y171" i="3"/>
  <c r="X171" i="3"/>
  <c r="X170" i="3" s="1"/>
  <c r="X169" i="3" s="1"/>
  <c r="X160" i="3" s="1"/>
  <c r="W171" i="3"/>
  <c r="W170" i="3" s="1"/>
  <c r="W169" i="3" s="1"/>
  <c r="V171" i="3"/>
  <c r="V170" i="3" s="1"/>
  <c r="U171" i="3"/>
  <c r="T171" i="3"/>
  <c r="S171" i="3"/>
  <c r="R171" i="3"/>
  <c r="Q171" i="3"/>
  <c r="P171" i="3"/>
  <c r="P170" i="3" s="1"/>
  <c r="O171" i="3"/>
  <c r="O170" i="3" s="1"/>
  <c r="O169" i="3" s="1"/>
  <c r="N171" i="3"/>
  <c r="N170" i="3" s="1"/>
  <c r="M171" i="3"/>
  <c r="I171" i="3" s="1"/>
  <c r="K171" i="3" s="1"/>
  <c r="L171" i="3"/>
  <c r="J171" i="3"/>
  <c r="AB170" i="3"/>
  <c r="AB169" i="3" s="1"/>
  <c r="AA170" i="3"/>
  <c r="AA169" i="3" s="1"/>
  <c r="Z170" i="3"/>
  <c r="Z169" i="3" s="1"/>
  <c r="Y170" i="3"/>
  <c r="U170" i="3"/>
  <c r="T170" i="3"/>
  <c r="T169" i="3" s="1"/>
  <c r="S170" i="3"/>
  <c r="S169" i="3" s="1"/>
  <c r="R170" i="3"/>
  <c r="R169" i="3" s="1"/>
  <c r="Q170" i="3"/>
  <c r="M170" i="3"/>
  <c r="L170" i="3"/>
  <c r="J170" i="3"/>
  <c r="J169" i="3" s="1"/>
  <c r="V169" i="3"/>
  <c r="U169" i="3"/>
  <c r="Q169" i="3"/>
  <c r="P169" i="3"/>
  <c r="N169" i="3"/>
  <c r="M169" i="3"/>
  <c r="K168" i="3"/>
  <c r="I168" i="3"/>
  <c r="AB167" i="3"/>
  <c r="AB166" i="3" s="1"/>
  <c r="AB165" i="3" s="1"/>
  <c r="AA167" i="3"/>
  <c r="Z167" i="3"/>
  <c r="Y167" i="3"/>
  <c r="X167" i="3"/>
  <c r="W167" i="3"/>
  <c r="V167" i="3"/>
  <c r="V166" i="3" s="1"/>
  <c r="U167" i="3"/>
  <c r="U166" i="3" s="1"/>
  <c r="U165" i="3" s="1"/>
  <c r="U160" i="3" s="1"/>
  <c r="T167" i="3"/>
  <c r="T166" i="3" s="1"/>
  <c r="S167" i="3"/>
  <c r="R167" i="3"/>
  <c r="Q167" i="3"/>
  <c r="P167" i="3"/>
  <c r="O167" i="3"/>
  <c r="N167" i="3"/>
  <c r="N166" i="3" s="1"/>
  <c r="N165" i="3" s="1"/>
  <c r="M167" i="3"/>
  <c r="M166" i="3" s="1"/>
  <c r="M165" i="3" s="1"/>
  <c r="M160" i="3" s="1"/>
  <c r="L167" i="3"/>
  <c r="J167" i="3"/>
  <c r="AA166" i="3"/>
  <c r="Z166" i="3"/>
  <c r="Z165" i="3" s="1"/>
  <c r="Y166" i="3"/>
  <c r="Y165" i="3" s="1"/>
  <c r="X166" i="3"/>
  <c r="X165" i="3" s="1"/>
  <c r="W166" i="3"/>
  <c r="S166" i="3"/>
  <c r="R166" i="3"/>
  <c r="R165" i="3" s="1"/>
  <c r="Q166" i="3"/>
  <c r="Q165" i="3" s="1"/>
  <c r="Q160" i="3" s="1"/>
  <c r="P166" i="3"/>
  <c r="P165" i="3" s="1"/>
  <c r="O166" i="3"/>
  <c r="J166" i="3"/>
  <c r="J165" i="3" s="1"/>
  <c r="AA165" i="3"/>
  <c r="W165" i="3"/>
  <c r="V165" i="3"/>
  <c r="T165" i="3"/>
  <c r="S165" i="3"/>
  <c r="O165" i="3"/>
  <c r="K164" i="3"/>
  <c r="I164" i="3"/>
  <c r="AB163" i="3"/>
  <c r="AB162" i="3" s="1"/>
  <c r="AB161" i="3" s="1"/>
  <c r="AB160" i="3" s="1"/>
  <c r="AA163" i="3"/>
  <c r="AA162" i="3" s="1"/>
  <c r="AA161" i="3" s="1"/>
  <c r="AA160" i="3" s="1"/>
  <c r="Z163" i="3"/>
  <c r="Z162" i="3" s="1"/>
  <c r="Z161" i="3" s="1"/>
  <c r="Z160" i="3" s="1"/>
  <c r="Y163" i="3"/>
  <c r="X163" i="3"/>
  <c r="W163" i="3"/>
  <c r="V163" i="3"/>
  <c r="U163" i="3"/>
  <c r="T163" i="3"/>
  <c r="T162" i="3" s="1"/>
  <c r="S163" i="3"/>
  <c r="S162" i="3" s="1"/>
  <c r="S161" i="3" s="1"/>
  <c r="S160" i="3" s="1"/>
  <c r="R163" i="3"/>
  <c r="R162" i="3" s="1"/>
  <c r="Q163" i="3"/>
  <c r="P163" i="3"/>
  <c r="O163" i="3"/>
  <c r="N163" i="3"/>
  <c r="M163" i="3"/>
  <c r="L163" i="3"/>
  <c r="J163" i="3"/>
  <c r="J162" i="3" s="1"/>
  <c r="J161" i="3" s="1"/>
  <c r="Y162" i="3"/>
  <c r="X162" i="3"/>
  <c r="X161" i="3" s="1"/>
  <c r="W162" i="3"/>
  <c r="W161" i="3" s="1"/>
  <c r="V162" i="3"/>
  <c r="V161" i="3" s="1"/>
  <c r="U162" i="3"/>
  <c r="Q162" i="3"/>
  <c r="P162" i="3"/>
  <c r="P161" i="3" s="1"/>
  <c r="O162" i="3"/>
  <c r="O161" i="3" s="1"/>
  <c r="O160" i="3" s="1"/>
  <c r="N162" i="3"/>
  <c r="N161" i="3" s="1"/>
  <c r="N160" i="3" s="1"/>
  <c r="M162" i="3"/>
  <c r="Y161" i="3"/>
  <c r="U161" i="3"/>
  <c r="T161" i="3"/>
  <c r="R161" i="3"/>
  <c r="R160" i="3" s="1"/>
  <c r="Q161" i="3"/>
  <c r="M161" i="3"/>
  <c r="P160" i="3"/>
  <c r="K159" i="3"/>
  <c r="I159" i="3"/>
  <c r="AB158" i="3"/>
  <c r="AB157" i="3" s="1"/>
  <c r="AA158" i="3"/>
  <c r="Z158" i="3"/>
  <c r="Y158" i="3"/>
  <c r="X158" i="3"/>
  <c r="W158" i="3"/>
  <c r="V158" i="3"/>
  <c r="V157" i="3" s="1"/>
  <c r="V156" i="3" s="1"/>
  <c r="V155" i="3" s="1"/>
  <c r="U158" i="3"/>
  <c r="U157" i="3" s="1"/>
  <c r="T158" i="3"/>
  <c r="T157" i="3" s="1"/>
  <c r="T156" i="3" s="1"/>
  <c r="T155" i="3" s="1"/>
  <c r="S158" i="3"/>
  <c r="R158" i="3"/>
  <c r="Q158" i="3"/>
  <c r="P158" i="3"/>
  <c r="O158" i="3"/>
  <c r="N158" i="3"/>
  <c r="N157" i="3" s="1"/>
  <c r="N156" i="3" s="1"/>
  <c r="N155" i="3" s="1"/>
  <c r="M158" i="3"/>
  <c r="M157" i="3" s="1"/>
  <c r="L158" i="3"/>
  <c r="J158" i="3"/>
  <c r="AA157" i="3"/>
  <c r="Z157" i="3"/>
  <c r="Z156" i="3" s="1"/>
  <c r="Y157" i="3"/>
  <c r="Y156" i="3" s="1"/>
  <c r="Y155" i="3" s="1"/>
  <c r="X157" i="3"/>
  <c r="X156" i="3" s="1"/>
  <c r="W157" i="3"/>
  <c r="S157" i="3"/>
  <c r="R157" i="3"/>
  <c r="R156" i="3" s="1"/>
  <c r="R155" i="3" s="1"/>
  <c r="Q157" i="3"/>
  <c r="Q156" i="3" s="1"/>
  <c r="P157" i="3"/>
  <c r="P156" i="3" s="1"/>
  <c r="P155" i="3" s="1"/>
  <c r="O157" i="3"/>
  <c r="J157" i="3"/>
  <c r="J156" i="3" s="1"/>
  <c r="J155" i="3" s="1"/>
  <c r="AB156" i="3"/>
  <c r="AB155" i="3" s="1"/>
  <c r="AB149" i="3" s="1"/>
  <c r="AA156" i="3"/>
  <c r="W156" i="3"/>
  <c r="U156" i="3"/>
  <c r="U155" i="3" s="1"/>
  <c r="U149" i="3" s="1"/>
  <c r="S156" i="3"/>
  <c r="O156" i="3"/>
  <c r="M156" i="3"/>
  <c r="M155" i="3" s="1"/>
  <c r="M149" i="3" s="1"/>
  <c r="AA155" i="3"/>
  <c r="Z155" i="3"/>
  <c r="X155" i="3"/>
  <c r="W155" i="3"/>
  <c r="S155" i="3"/>
  <c r="Q155" i="3"/>
  <c r="O155" i="3"/>
  <c r="K154" i="3"/>
  <c r="I154" i="3"/>
  <c r="AB153" i="3"/>
  <c r="AA153" i="3"/>
  <c r="Z153" i="3"/>
  <c r="Y153" i="3"/>
  <c r="X153" i="3"/>
  <c r="X152" i="3" s="1"/>
  <c r="W153" i="3"/>
  <c r="W152" i="3" s="1"/>
  <c r="W151" i="3" s="1"/>
  <c r="W150" i="3" s="1"/>
  <c r="V153" i="3"/>
  <c r="V152" i="3" s="1"/>
  <c r="V151" i="3" s="1"/>
  <c r="V150" i="3" s="1"/>
  <c r="U153" i="3"/>
  <c r="T153" i="3"/>
  <c r="S153" i="3"/>
  <c r="R153" i="3"/>
  <c r="Q153" i="3"/>
  <c r="P153" i="3"/>
  <c r="P152" i="3" s="1"/>
  <c r="O153" i="3"/>
  <c r="O152" i="3" s="1"/>
  <c r="N153" i="3"/>
  <c r="M153" i="3"/>
  <c r="L153" i="3"/>
  <c r="J153" i="3"/>
  <c r="AB152" i="3"/>
  <c r="AB151" i="3" s="1"/>
  <c r="AA152" i="3"/>
  <c r="AA151" i="3" s="1"/>
  <c r="AA150" i="3" s="1"/>
  <c r="Z152" i="3"/>
  <c r="Z151" i="3" s="1"/>
  <c r="Y152" i="3"/>
  <c r="U152" i="3"/>
  <c r="T152" i="3"/>
  <c r="T151" i="3" s="1"/>
  <c r="S152" i="3"/>
  <c r="S151" i="3" s="1"/>
  <c r="R152" i="3"/>
  <c r="R151" i="3" s="1"/>
  <c r="R150" i="3" s="1"/>
  <c r="Q152" i="3"/>
  <c r="M152" i="3"/>
  <c r="L152" i="3"/>
  <c r="J152" i="3"/>
  <c r="J151" i="3" s="1"/>
  <c r="J150" i="3" s="1"/>
  <c r="F23" i="1" s="1"/>
  <c r="Y151" i="3"/>
  <c r="X151" i="3"/>
  <c r="X150" i="3" s="1"/>
  <c r="U151" i="3"/>
  <c r="Q151" i="3"/>
  <c r="P151" i="3"/>
  <c r="P150" i="3" s="1"/>
  <c r="O151" i="3"/>
  <c r="O150" i="3" s="1"/>
  <c r="M151" i="3"/>
  <c r="AB150" i="3"/>
  <c r="Z150" i="3"/>
  <c r="Y150" i="3"/>
  <c r="U150" i="3"/>
  <c r="T150" i="3"/>
  <c r="S150" i="3"/>
  <c r="Q150" i="3"/>
  <c r="M150" i="3"/>
  <c r="X149" i="3"/>
  <c r="I148" i="3"/>
  <c r="X147" i="3"/>
  <c r="W147" i="3"/>
  <c r="V147" i="3"/>
  <c r="J147" i="3"/>
  <c r="J146" i="3" s="1"/>
  <c r="W146" i="3"/>
  <c r="W145" i="3" s="1"/>
  <c r="V146" i="3"/>
  <c r="V145" i="3"/>
  <c r="J145" i="3"/>
  <c r="I144" i="3"/>
  <c r="K144" i="3" s="1"/>
  <c r="AB143" i="3"/>
  <c r="AA143" i="3"/>
  <c r="Z143" i="3"/>
  <c r="Z142" i="3" s="1"/>
  <c r="Z141" i="3" s="1"/>
  <c r="Y143" i="3"/>
  <c r="Y142" i="3" s="1"/>
  <c r="X143" i="3"/>
  <c r="X142" i="3" s="1"/>
  <c r="X141" i="3" s="1"/>
  <c r="W143" i="3"/>
  <c r="V143" i="3"/>
  <c r="U143" i="3"/>
  <c r="T143" i="3"/>
  <c r="S143" i="3"/>
  <c r="R143" i="3"/>
  <c r="R142" i="3" s="1"/>
  <c r="Q143" i="3"/>
  <c r="Q142" i="3" s="1"/>
  <c r="P143" i="3"/>
  <c r="O143" i="3"/>
  <c r="N143" i="3"/>
  <c r="M143" i="3"/>
  <c r="L143" i="3"/>
  <c r="J143" i="3"/>
  <c r="J142" i="3" s="1"/>
  <c r="AB142" i="3"/>
  <c r="AB141" i="3" s="1"/>
  <c r="AA142" i="3"/>
  <c r="W142" i="3"/>
  <c r="V142" i="3"/>
  <c r="V141" i="3" s="1"/>
  <c r="U142" i="3"/>
  <c r="U141" i="3" s="1"/>
  <c r="T142" i="3"/>
  <c r="T141" i="3" s="1"/>
  <c r="S142" i="3"/>
  <c r="O142" i="3"/>
  <c r="N142" i="3"/>
  <c r="N141" i="3" s="1"/>
  <c r="M142" i="3"/>
  <c r="M141" i="3" s="1"/>
  <c r="L142" i="3"/>
  <c r="AA141" i="3"/>
  <c r="Y141" i="3"/>
  <c r="W141" i="3"/>
  <c r="S141" i="3"/>
  <c r="R141" i="3"/>
  <c r="Q141" i="3"/>
  <c r="O141" i="3"/>
  <c r="J141" i="3"/>
  <c r="K140" i="3"/>
  <c r="I140" i="3"/>
  <c r="AB139" i="3"/>
  <c r="AA139" i="3"/>
  <c r="Z139" i="3"/>
  <c r="Y139" i="3"/>
  <c r="X139" i="3"/>
  <c r="X138" i="3" s="1"/>
  <c r="W139" i="3"/>
  <c r="W138" i="3" s="1"/>
  <c r="W134" i="3" s="1"/>
  <c r="V139" i="3"/>
  <c r="V138" i="3" s="1"/>
  <c r="U139" i="3"/>
  <c r="T139" i="3"/>
  <c r="S139" i="3"/>
  <c r="R139" i="3"/>
  <c r="Q139" i="3"/>
  <c r="P139" i="3"/>
  <c r="P138" i="3" s="1"/>
  <c r="O139" i="3"/>
  <c r="O138" i="3" s="1"/>
  <c r="O134" i="3" s="1"/>
  <c r="N139" i="3"/>
  <c r="M139" i="3"/>
  <c r="L139" i="3"/>
  <c r="J139" i="3"/>
  <c r="AB138" i="3"/>
  <c r="AA138" i="3"/>
  <c r="AA134" i="3" s="1"/>
  <c r="Z138" i="3"/>
  <c r="Y138" i="3"/>
  <c r="U138" i="3"/>
  <c r="T138" i="3"/>
  <c r="S138" i="3"/>
  <c r="S134" i="3" s="1"/>
  <c r="R138" i="3"/>
  <c r="Q138" i="3"/>
  <c r="M138" i="3"/>
  <c r="L138" i="3"/>
  <c r="J138" i="3"/>
  <c r="I137" i="3"/>
  <c r="K137" i="3" s="1"/>
  <c r="AB136" i="3"/>
  <c r="AA136" i="3"/>
  <c r="Z136" i="3"/>
  <c r="Z135" i="3" s="1"/>
  <c r="Z134" i="3" s="1"/>
  <c r="Y136" i="3"/>
  <c r="Y135" i="3" s="1"/>
  <c r="Y134" i="3" s="1"/>
  <c r="Y125" i="3" s="1"/>
  <c r="X136" i="3"/>
  <c r="X135" i="3" s="1"/>
  <c r="W136" i="3"/>
  <c r="V136" i="3"/>
  <c r="U136" i="3"/>
  <c r="T136" i="3"/>
  <c r="S136" i="3"/>
  <c r="R136" i="3"/>
  <c r="R135" i="3" s="1"/>
  <c r="R134" i="3" s="1"/>
  <c r="Q136" i="3"/>
  <c r="Q135" i="3" s="1"/>
  <c r="P136" i="3"/>
  <c r="P135" i="3" s="1"/>
  <c r="P134" i="3" s="1"/>
  <c r="O136" i="3"/>
  <c r="N136" i="3"/>
  <c r="M136" i="3"/>
  <c r="L136" i="3"/>
  <c r="J136" i="3"/>
  <c r="J135" i="3" s="1"/>
  <c r="J134" i="3" s="1"/>
  <c r="I136" i="3"/>
  <c r="K136" i="3" s="1"/>
  <c r="AB135" i="3"/>
  <c r="AA135" i="3"/>
  <c r="W135" i="3"/>
  <c r="V135" i="3"/>
  <c r="V134" i="3" s="1"/>
  <c r="U135" i="3"/>
  <c r="U134" i="3" s="1"/>
  <c r="T135" i="3"/>
  <c r="T134" i="3" s="1"/>
  <c r="S135" i="3"/>
  <c r="O135" i="3"/>
  <c r="N135" i="3"/>
  <c r="M135" i="3"/>
  <c r="M134" i="3" s="1"/>
  <c r="L135" i="3"/>
  <c r="X134" i="3"/>
  <c r="Q134" i="3"/>
  <c r="K133" i="3"/>
  <c r="I133" i="3"/>
  <c r="AB132" i="3"/>
  <c r="AA132" i="3"/>
  <c r="Z132" i="3"/>
  <c r="Y132" i="3"/>
  <c r="X132" i="3"/>
  <c r="X131" i="3" s="1"/>
  <c r="W132" i="3"/>
  <c r="W131" i="3" s="1"/>
  <c r="V132" i="3"/>
  <c r="V131" i="3" s="1"/>
  <c r="U132" i="3"/>
  <c r="T132" i="3"/>
  <c r="S132" i="3"/>
  <c r="R132" i="3"/>
  <c r="Q132" i="3"/>
  <c r="P132" i="3"/>
  <c r="P131" i="3" s="1"/>
  <c r="P130" i="3" s="1"/>
  <c r="O132" i="3"/>
  <c r="O131" i="3" s="1"/>
  <c r="N132" i="3"/>
  <c r="N131" i="3" s="1"/>
  <c r="N130" i="3" s="1"/>
  <c r="M132" i="3"/>
  <c r="L132" i="3"/>
  <c r="J132" i="3"/>
  <c r="AB131" i="3"/>
  <c r="AB130" i="3" s="1"/>
  <c r="AA131" i="3"/>
  <c r="AA130" i="3" s="1"/>
  <c r="Z131" i="3"/>
  <c r="Z130" i="3" s="1"/>
  <c r="Y131" i="3"/>
  <c r="U131" i="3"/>
  <c r="T131" i="3"/>
  <c r="T130" i="3" s="1"/>
  <c r="S131" i="3"/>
  <c r="S130" i="3" s="1"/>
  <c r="R131" i="3"/>
  <c r="R130" i="3" s="1"/>
  <c r="Q131" i="3"/>
  <c r="M131" i="3"/>
  <c r="L131" i="3"/>
  <c r="J131" i="3"/>
  <c r="J130" i="3" s="1"/>
  <c r="J125" i="3" s="1"/>
  <c r="Y130" i="3"/>
  <c r="X130" i="3"/>
  <c r="W130" i="3"/>
  <c r="V130" i="3"/>
  <c r="U130" i="3"/>
  <c r="Q130" i="3"/>
  <c r="O130" i="3"/>
  <c r="M130" i="3"/>
  <c r="I129" i="3"/>
  <c r="AB128" i="3"/>
  <c r="AB127" i="3" s="1"/>
  <c r="AB126" i="3" s="1"/>
  <c r="AA128" i="3"/>
  <c r="AA127" i="3" s="1"/>
  <c r="AA126" i="3" s="1"/>
  <c r="Z128" i="3"/>
  <c r="Y128" i="3"/>
  <c r="X128" i="3"/>
  <c r="X127" i="3" s="1"/>
  <c r="X126" i="3" s="1"/>
  <c r="W128" i="3"/>
  <c r="V128" i="3"/>
  <c r="U128" i="3"/>
  <c r="T128" i="3"/>
  <c r="T127" i="3" s="1"/>
  <c r="T126" i="3" s="1"/>
  <c r="T125" i="3" s="1"/>
  <c r="S128" i="3"/>
  <c r="S127" i="3" s="1"/>
  <c r="S126" i="3" s="1"/>
  <c r="S125" i="3" s="1"/>
  <c r="R128" i="3"/>
  <c r="Q128" i="3"/>
  <c r="P128" i="3"/>
  <c r="P127" i="3" s="1"/>
  <c r="O128" i="3"/>
  <c r="N128" i="3"/>
  <c r="M128" i="3"/>
  <c r="M127" i="3" s="1"/>
  <c r="M126" i="3" s="1"/>
  <c r="L128" i="3"/>
  <c r="Z127" i="3"/>
  <c r="Z126" i="3" s="1"/>
  <c r="Y127" i="3"/>
  <c r="W127" i="3"/>
  <c r="V127" i="3"/>
  <c r="V126" i="3" s="1"/>
  <c r="U127" i="3"/>
  <c r="U126" i="3" s="1"/>
  <c r="U125" i="3" s="1"/>
  <c r="R127" i="3"/>
  <c r="R126" i="3" s="1"/>
  <c r="R125" i="3" s="1"/>
  <c r="Q127" i="3"/>
  <c r="O127" i="3"/>
  <c r="N127" i="3"/>
  <c r="N126" i="3" s="1"/>
  <c r="Y126" i="3"/>
  <c r="W126" i="3"/>
  <c r="W125" i="3" s="1"/>
  <c r="Q126" i="3"/>
  <c r="Q125" i="3" s="1"/>
  <c r="P126" i="3"/>
  <c r="O126" i="3"/>
  <c r="AA125" i="3"/>
  <c r="K124" i="3"/>
  <c r="I124" i="3"/>
  <c r="AB123" i="3"/>
  <c r="AA123" i="3"/>
  <c r="Z123" i="3"/>
  <c r="Y123" i="3"/>
  <c r="Y122" i="3" s="1"/>
  <c r="Y121" i="3" s="1"/>
  <c r="Y120" i="3" s="1"/>
  <c r="X123" i="3"/>
  <c r="X122" i="3" s="1"/>
  <c r="W123" i="3"/>
  <c r="W122" i="3" s="1"/>
  <c r="V123" i="3"/>
  <c r="U123" i="3"/>
  <c r="T123" i="3"/>
  <c r="S123" i="3"/>
  <c r="R123" i="3"/>
  <c r="Q123" i="3"/>
  <c r="P123" i="3"/>
  <c r="P122" i="3" s="1"/>
  <c r="O123" i="3"/>
  <c r="O122" i="3" s="1"/>
  <c r="O121" i="3" s="1"/>
  <c r="O120" i="3" s="1"/>
  <c r="N123" i="3"/>
  <c r="M123" i="3"/>
  <c r="L123" i="3"/>
  <c r="J123" i="3"/>
  <c r="AB122" i="3"/>
  <c r="AB121" i="3" s="1"/>
  <c r="AB120" i="3" s="1"/>
  <c r="AA122" i="3"/>
  <c r="AA121" i="3" s="1"/>
  <c r="Z122" i="3"/>
  <c r="V122" i="3"/>
  <c r="U122" i="3"/>
  <c r="U121" i="3" s="1"/>
  <c r="U120" i="3" s="1"/>
  <c r="T122" i="3"/>
  <c r="T121" i="3" s="1"/>
  <c r="S122" i="3"/>
  <c r="S121" i="3" s="1"/>
  <c r="S120" i="3" s="1"/>
  <c r="R122" i="3"/>
  <c r="N122" i="3"/>
  <c r="M122" i="3"/>
  <c r="M121" i="3" s="1"/>
  <c r="L122" i="3"/>
  <c r="J122" i="3"/>
  <c r="Z121" i="3"/>
  <c r="X121" i="3"/>
  <c r="X120" i="3" s="1"/>
  <c r="W121" i="3"/>
  <c r="W120" i="3" s="1"/>
  <c r="V121" i="3"/>
  <c r="R121" i="3"/>
  <c r="P121" i="3"/>
  <c r="P120" i="3" s="1"/>
  <c r="N121" i="3"/>
  <c r="J121" i="3"/>
  <c r="AA120" i="3"/>
  <c r="Z120" i="3"/>
  <c r="V120" i="3"/>
  <c r="T120" i="3"/>
  <c r="R120" i="3"/>
  <c r="N120" i="3"/>
  <c r="M120" i="3"/>
  <c r="J120" i="3"/>
  <c r="I119" i="3"/>
  <c r="K119" i="3" s="1"/>
  <c r="AB118" i="3"/>
  <c r="AA118" i="3"/>
  <c r="Z118" i="3"/>
  <c r="Z115" i="3" s="1"/>
  <c r="Z114" i="3" s="1"/>
  <c r="Z106" i="3" s="1"/>
  <c r="Y118" i="3"/>
  <c r="X118" i="3"/>
  <c r="W118" i="3"/>
  <c r="V118" i="3"/>
  <c r="U118" i="3"/>
  <c r="T118" i="3"/>
  <c r="S118" i="3"/>
  <c r="R118" i="3"/>
  <c r="R115" i="3" s="1"/>
  <c r="R114" i="3" s="1"/>
  <c r="R106" i="3" s="1"/>
  <c r="Q118" i="3"/>
  <c r="P118" i="3"/>
  <c r="O118" i="3"/>
  <c r="N118" i="3"/>
  <c r="M118" i="3"/>
  <c r="L118" i="3"/>
  <c r="J118" i="3"/>
  <c r="J115" i="3" s="1"/>
  <c r="J114" i="3" s="1"/>
  <c r="I117" i="3"/>
  <c r="K117" i="3" s="1"/>
  <c r="AB116" i="3"/>
  <c r="AA116" i="3"/>
  <c r="Z116" i="3"/>
  <c r="Y116" i="3"/>
  <c r="Y115" i="3" s="1"/>
  <c r="Y114" i="3" s="1"/>
  <c r="Y106" i="3" s="1"/>
  <c r="X116" i="3"/>
  <c r="X115" i="3" s="1"/>
  <c r="X114" i="3" s="1"/>
  <c r="W116" i="3"/>
  <c r="W115" i="3" s="1"/>
  <c r="W114" i="3" s="1"/>
  <c r="W106" i="3" s="1"/>
  <c r="V116" i="3"/>
  <c r="U116" i="3"/>
  <c r="T116" i="3"/>
  <c r="S116" i="3"/>
  <c r="R116" i="3"/>
  <c r="Q116" i="3"/>
  <c r="Q115" i="3" s="1"/>
  <c r="Q114" i="3" s="1"/>
  <c r="P116" i="3"/>
  <c r="P115" i="3" s="1"/>
  <c r="P114" i="3" s="1"/>
  <c r="P106" i="3" s="1"/>
  <c r="O116" i="3"/>
  <c r="O115" i="3" s="1"/>
  <c r="N116" i="3"/>
  <c r="M116" i="3"/>
  <c r="L116" i="3"/>
  <c r="J116" i="3"/>
  <c r="AB115" i="3"/>
  <c r="AB114" i="3" s="1"/>
  <c r="AA115" i="3"/>
  <c r="AA114" i="3" s="1"/>
  <c r="V115" i="3"/>
  <c r="U115" i="3"/>
  <c r="U114" i="3" s="1"/>
  <c r="T115" i="3"/>
  <c r="T114" i="3" s="1"/>
  <c r="N115" i="3"/>
  <c r="M115" i="3"/>
  <c r="M114" i="3" s="1"/>
  <c r="L115" i="3"/>
  <c r="V114" i="3"/>
  <c r="O114" i="3"/>
  <c r="N114" i="3"/>
  <c r="K113" i="3"/>
  <c r="I113" i="3"/>
  <c r="I112" i="3"/>
  <c r="K112" i="3" s="1"/>
  <c r="I111" i="3"/>
  <c r="K111" i="3" s="1"/>
  <c r="I110" i="3"/>
  <c r="AB109" i="3"/>
  <c r="AB108" i="3" s="1"/>
  <c r="AB107" i="3" s="1"/>
  <c r="AB106" i="3" s="1"/>
  <c r="AA109" i="3"/>
  <c r="AA108" i="3" s="1"/>
  <c r="Z109" i="3"/>
  <c r="Y109" i="3"/>
  <c r="X109" i="3"/>
  <c r="W109" i="3"/>
  <c r="V109" i="3"/>
  <c r="U109" i="3"/>
  <c r="U108" i="3" s="1"/>
  <c r="U107" i="3" s="1"/>
  <c r="U106" i="3" s="1"/>
  <c r="U105" i="3" s="1"/>
  <c r="T109" i="3"/>
  <c r="T108" i="3" s="1"/>
  <c r="T107" i="3" s="1"/>
  <c r="T106" i="3" s="1"/>
  <c r="S109" i="3"/>
  <c r="S108" i="3" s="1"/>
  <c r="S107" i="3" s="1"/>
  <c r="R109" i="3"/>
  <c r="Q109" i="3"/>
  <c r="P109" i="3"/>
  <c r="O109" i="3"/>
  <c r="N109" i="3"/>
  <c r="M109" i="3"/>
  <c r="M108" i="3" s="1"/>
  <c r="L109" i="3"/>
  <c r="J109" i="3"/>
  <c r="J108" i="3" s="1"/>
  <c r="J107" i="3" s="1"/>
  <c r="J106" i="3" s="1"/>
  <c r="Z108" i="3"/>
  <c r="Y108" i="3"/>
  <c r="Y107" i="3" s="1"/>
  <c r="X108" i="3"/>
  <c r="X107" i="3" s="1"/>
  <c r="X106" i="3" s="1"/>
  <c r="W108" i="3"/>
  <c r="W107" i="3" s="1"/>
  <c r="V108" i="3"/>
  <c r="R108" i="3"/>
  <c r="Q108" i="3"/>
  <c r="Q107" i="3" s="1"/>
  <c r="Q106" i="3" s="1"/>
  <c r="P108" i="3"/>
  <c r="P107" i="3" s="1"/>
  <c r="O108" i="3"/>
  <c r="O107" i="3" s="1"/>
  <c r="N108" i="3"/>
  <c r="AA107" i="3"/>
  <c r="AA106" i="3" s="1"/>
  <c r="AA105" i="3" s="1"/>
  <c r="Z107" i="3"/>
  <c r="V107" i="3"/>
  <c r="R107" i="3"/>
  <c r="N107" i="3"/>
  <c r="M107" i="3"/>
  <c r="M106" i="3" s="1"/>
  <c r="V106" i="3"/>
  <c r="O106" i="3"/>
  <c r="N106" i="3"/>
  <c r="K104" i="3"/>
  <c r="I104" i="3"/>
  <c r="I103" i="3"/>
  <c r="K103" i="3" s="1"/>
  <c r="AB102" i="3"/>
  <c r="AA102" i="3"/>
  <c r="AA101" i="3" s="1"/>
  <c r="Z102" i="3"/>
  <c r="Z101" i="3" s="1"/>
  <c r="Y102" i="3"/>
  <c r="X102" i="3"/>
  <c r="X101" i="3" s="1"/>
  <c r="W102" i="3"/>
  <c r="W101" i="3" s="1"/>
  <c r="V102" i="3"/>
  <c r="U102" i="3"/>
  <c r="T102" i="3"/>
  <c r="S102" i="3"/>
  <c r="R102" i="3"/>
  <c r="R101" i="3" s="1"/>
  <c r="Q102" i="3"/>
  <c r="P102" i="3"/>
  <c r="P101" i="3" s="1"/>
  <c r="O102" i="3"/>
  <c r="O101" i="3" s="1"/>
  <c r="J102" i="3"/>
  <c r="AB101" i="3"/>
  <c r="Y101" i="3"/>
  <c r="V101" i="3"/>
  <c r="V91" i="3" s="1"/>
  <c r="U101" i="3"/>
  <c r="U91" i="3" s="1"/>
  <c r="T101" i="3"/>
  <c r="Q101" i="3"/>
  <c r="J101" i="3"/>
  <c r="J91" i="3" s="1"/>
  <c r="K100" i="3"/>
  <c r="I100" i="3"/>
  <c r="AA99" i="3"/>
  <c r="J99" i="3"/>
  <c r="I99" i="3"/>
  <c r="K99" i="3" s="1"/>
  <c r="I98" i="3"/>
  <c r="K98" i="3" s="1"/>
  <c r="K97" i="3"/>
  <c r="I97" i="3"/>
  <c r="AB96" i="3"/>
  <c r="AA96" i="3"/>
  <c r="Z96" i="3"/>
  <c r="Y96" i="3"/>
  <c r="Y91" i="3" s="1"/>
  <c r="X96" i="3"/>
  <c r="W96" i="3"/>
  <c r="W91" i="3" s="1"/>
  <c r="V96" i="3"/>
  <c r="U96" i="3"/>
  <c r="T96" i="3"/>
  <c r="S96" i="3"/>
  <c r="R96" i="3"/>
  <c r="Q96" i="3"/>
  <c r="Q91" i="3" s="1"/>
  <c r="P96" i="3"/>
  <c r="O96" i="3"/>
  <c r="O91" i="3" s="1"/>
  <c r="N96" i="3"/>
  <c r="M96" i="3"/>
  <c r="L96" i="3"/>
  <c r="J96" i="3"/>
  <c r="K95" i="3"/>
  <c r="I95" i="3"/>
  <c r="AB94" i="3"/>
  <c r="AA94" i="3"/>
  <c r="Z94" i="3"/>
  <c r="Y94" i="3"/>
  <c r="X94" i="3"/>
  <c r="W94" i="3"/>
  <c r="V94" i="3"/>
  <c r="U94" i="3"/>
  <c r="T94" i="3"/>
  <c r="S94" i="3"/>
  <c r="R94" i="3"/>
  <c r="Q94" i="3"/>
  <c r="P94" i="3"/>
  <c r="O94" i="3"/>
  <c r="N94" i="3"/>
  <c r="N91" i="3" s="1"/>
  <c r="M94" i="3"/>
  <c r="L94" i="3"/>
  <c r="J94" i="3"/>
  <c r="I93" i="3"/>
  <c r="AB92" i="3"/>
  <c r="AB91" i="3" s="1"/>
  <c r="AA92" i="3"/>
  <c r="AA91" i="3" s="1"/>
  <c r="Z92" i="3"/>
  <c r="Y92" i="3"/>
  <c r="X92" i="3"/>
  <c r="W92" i="3"/>
  <c r="V92" i="3"/>
  <c r="U92" i="3"/>
  <c r="T92" i="3"/>
  <c r="T91" i="3" s="1"/>
  <c r="S92" i="3"/>
  <c r="R92" i="3"/>
  <c r="Q92" i="3"/>
  <c r="P92" i="3"/>
  <c r="O92" i="3"/>
  <c r="N92" i="3"/>
  <c r="M92" i="3"/>
  <c r="L92" i="3"/>
  <c r="I92" i="3"/>
  <c r="M91" i="3"/>
  <c r="L91" i="3"/>
  <c r="U90" i="3"/>
  <c r="I90" i="3"/>
  <c r="K90" i="3" s="1"/>
  <c r="X89" i="3"/>
  <c r="X88" i="3" s="1"/>
  <c r="X87" i="3" s="1"/>
  <c r="W89" i="3"/>
  <c r="U89" i="3"/>
  <c r="J89" i="3"/>
  <c r="W88" i="3"/>
  <c r="W87" i="3" s="1"/>
  <c r="U88" i="3"/>
  <c r="J88" i="3"/>
  <c r="J87" i="3"/>
  <c r="I86" i="3"/>
  <c r="K86" i="3" s="1"/>
  <c r="Z85" i="3"/>
  <c r="Z83" i="3" s="1"/>
  <c r="Z82" i="3" s="1"/>
  <c r="K84" i="3"/>
  <c r="I84" i="3"/>
  <c r="AB83" i="3"/>
  <c r="AB82" i="3" s="1"/>
  <c r="AA83" i="3"/>
  <c r="Y83" i="3"/>
  <c r="X83" i="3"/>
  <c r="W83" i="3"/>
  <c r="V83" i="3"/>
  <c r="V82" i="3" s="1"/>
  <c r="U83" i="3"/>
  <c r="U82" i="3" s="1"/>
  <c r="T83" i="3"/>
  <c r="T82" i="3" s="1"/>
  <c r="S83" i="3"/>
  <c r="R83" i="3"/>
  <c r="Q83" i="3"/>
  <c r="P83" i="3"/>
  <c r="O83" i="3"/>
  <c r="N83" i="3"/>
  <c r="N82" i="3" s="1"/>
  <c r="M83" i="3"/>
  <c r="M82" i="3" s="1"/>
  <c r="L83" i="3"/>
  <c r="J83" i="3"/>
  <c r="AA82" i="3"/>
  <c r="Y82" i="3"/>
  <c r="X82" i="3"/>
  <c r="W82" i="3"/>
  <c r="S82" i="3"/>
  <c r="R82" i="3"/>
  <c r="Q82" i="3"/>
  <c r="P82" i="3"/>
  <c r="O82" i="3"/>
  <c r="J82" i="3"/>
  <c r="K81" i="3"/>
  <c r="I81" i="3"/>
  <c r="I80" i="3"/>
  <c r="K80" i="3" s="1"/>
  <c r="I79" i="3"/>
  <c r="K79" i="3" s="1"/>
  <c r="K78" i="3"/>
  <c r="I78" i="3"/>
  <c r="AB77" i="3"/>
  <c r="I77" i="3" s="1"/>
  <c r="K77" i="3" s="1"/>
  <c r="AA77" i="3"/>
  <c r="Z77" i="3"/>
  <c r="X77" i="3"/>
  <c r="X76" i="3" s="1"/>
  <c r="W77" i="3"/>
  <c r="J77" i="3"/>
  <c r="J76" i="3" s="1"/>
  <c r="AA76" i="3"/>
  <c r="W76" i="3"/>
  <c r="I75" i="3"/>
  <c r="K75" i="3" s="1"/>
  <c r="K74" i="3"/>
  <c r="I74" i="3"/>
  <c r="K73" i="3"/>
  <c r="I73" i="3"/>
  <c r="AB72" i="3"/>
  <c r="AA72" i="3"/>
  <c r="Z72" i="3"/>
  <c r="Y72" i="3"/>
  <c r="Y71" i="3" s="1"/>
  <c r="X72" i="3"/>
  <c r="X71" i="3" s="1"/>
  <c r="X65" i="3" s="1"/>
  <c r="W72" i="3"/>
  <c r="V72" i="3"/>
  <c r="U72" i="3"/>
  <c r="T72" i="3"/>
  <c r="S72" i="3"/>
  <c r="R72" i="3"/>
  <c r="Q72" i="3"/>
  <c r="Q71" i="3" s="1"/>
  <c r="P72" i="3"/>
  <c r="P71" i="3" s="1"/>
  <c r="O72" i="3"/>
  <c r="N72" i="3"/>
  <c r="M72" i="3"/>
  <c r="L72" i="3"/>
  <c r="J72" i="3"/>
  <c r="J71" i="3" s="1"/>
  <c r="AB71" i="3"/>
  <c r="AB65" i="3" s="1"/>
  <c r="AA71" i="3"/>
  <c r="Z71" i="3"/>
  <c r="W71" i="3"/>
  <c r="V71" i="3"/>
  <c r="U71" i="3"/>
  <c r="T71" i="3"/>
  <c r="S71" i="3"/>
  <c r="R71" i="3"/>
  <c r="O71" i="3"/>
  <c r="N71" i="3"/>
  <c r="N65" i="3" s="1"/>
  <c r="M71" i="3"/>
  <c r="L71" i="3"/>
  <c r="Y70" i="3"/>
  <c r="I70" i="3"/>
  <c r="K70" i="3" s="1"/>
  <c r="AA69" i="3"/>
  <c r="Z69" i="3"/>
  <c r="Z67" i="3" s="1"/>
  <c r="Z66" i="3" s="1"/>
  <c r="Z65" i="3" s="1"/>
  <c r="Y69" i="3"/>
  <c r="P69" i="3"/>
  <c r="X68" i="3"/>
  <c r="S68" i="3"/>
  <c r="I68" i="3" s="1"/>
  <c r="K68" i="3" s="1"/>
  <c r="AB67" i="3"/>
  <c r="AA67" i="3"/>
  <c r="Y67" i="3"/>
  <c r="X67" i="3"/>
  <c r="W67" i="3"/>
  <c r="V67" i="3"/>
  <c r="V66" i="3" s="1"/>
  <c r="U67" i="3"/>
  <c r="U66" i="3" s="1"/>
  <c r="U65" i="3" s="1"/>
  <c r="T67" i="3"/>
  <c r="S67" i="3"/>
  <c r="R67" i="3"/>
  <c r="Q67" i="3"/>
  <c r="O67" i="3"/>
  <c r="N67" i="3"/>
  <c r="N66" i="3" s="1"/>
  <c r="M67" i="3"/>
  <c r="L67" i="3"/>
  <c r="J67" i="3"/>
  <c r="AB66" i="3"/>
  <c r="AA66" i="3"/>
  <c r="AA65" i="3" s="1"/>
  <c r="Y66" i="3"/>
  <c r="X66" i="3"/>
  <c r="W66" i="3"/>
  <c r="T66" i="3"/>
  <c r="S66" i="3"/>
  <c r="S65" i="3" s="1"/>
  <c r="R66" i="3"/>
  <c r="Q66" i="3"/>
  <c r="Q65" i="3" s="1"/>
  <c r="O66" i="3"/>
  <c r="O65" i="3" s="1"/>
  <c r="O53" i="3" s="1"/>
  <c r="L66" i="3"/>
  <c r="J66" i="3"/>
  <c r="W65" i="3"/>
  <c r="V65" i="3"/>
  <c r="V53" i="3" s="1"/>
  <c r="I64" i="3"/>
  <c r="K64" i="3" s="1"/>
  <c r="AB63" i="3"/>
  <c r="AB62" i="3" s="1"/>
  <c r="AB54" i="3" s="1"/>
  <c r="AA63" i="3"/>
  <c r="AA62" i="3" s="1"/>
  <c r="Z63" i="3"/>
  <c r="Y63" i="3"/>
  <c r="Y62" i="3" s="1"/>
  <c r="X63" i="3"/>
  <c r="W63" i="3"/>
  <c r="V63" i="3"/>
  <c r="U63" i="3"/>
  <c r="U62" i="3" s="1"/>
  <c r="T63" i="3"/>
  <c r="T62" i="3" s="1"/>
  <c r="T54" i="3" s="1"/>
  <c r="S63" i="3"/>
  <c r="S62" i="3" s="1"/>
  <c r="R63" i="3"/>
  <c r="Q63" i="3"/>
  <c r="P63" i="3"/>
  <c r="O63" i="3"/>
  <c r="N63" i="3"/>
  <c r="M63" i="3"/>
  <c r="M62" i="3" s="1"/>
  <c r="L63" i="3"/>
  <c r="J63" i="3"/>
  <c r="Z62" i="3"/>
  <c r="X62" i="3"/>
  <c r="W62" i="3"/>
  <c r="V62" i="3"/>
  <c r="R62" i="3"/>
  <c r="Q62" i="3"/>
  <c r="P62" i="3"/>
  <c r="O62" i="3"/>
  <c r="N62" i="3"/>
  <c r="J62" i="3"/>
  <c r="K61" i="3"/>
  <c r="I61" i="3"/>
  <c r="AB60" i="3"/>
  <c r="AA60" i="3"/>
  <c r="Z60" i="3"/>
  <c r="Y60" i="3"/>
  <c r="X60" i="3"/>
  <c r="X59" i="3" s="1"/>
  <c r="X54" i="3" s="1"/>
  <c r="W60" i="3"/>
  <c r="W59" i="3" s="1"/>
  <c r="V60" i="3"/>
  <c r="V59" i="3" s="1"/>
  <c r="U60" i="3"/>
  <c r="U59" i="3" s="1"/>
  <c r="T60" i="3"/>
  <c r="S60" i="3"/>
  <c r="R60" i="3"/>
  <c r="Q60" i="3"/>
  <c r="P60" i="3"/>
  <c r="P59" i="3" s="1"/>
  <c r="P54" i="3" s="1"/>
  <c r="O60" i="3"/>
  <c r="N60" i="3"/>
  <c r="N59" i="3" s="1"/>
  <c r="M60" i="3"/>
  <c r="L60" i="3"/>
  <c r="J60" i="3"/>
  <c r="AB59" i="3"/>
  <c r="AA59" i="3"/>
  <c r="Z59" i="3"/>
  <c r="Y59" i="3"/>
  <c r="T59" i="3"/>
  <c r="S59" i="3"/>
  <c r="R59" i="3"/>
  <c r="R54" i="3" s="1"/>
  <c r="Q59" i="3"/>
  <c r="Q54" i="3" s="1"/>
  <c r="O59" i="3"/>
  <c r="L59" i="3"/>
  <c r="J59" i="3"/>
  <c r="I58" i="3"/>
  <c r="K58" i="3" s="1"/>
  <c r="I57" i="3"/>
  <c r="K57" i="3" s="1"/>
  <c r="AB56" i="3"/>
  <c r="AA56" i="3"/>
  <c r="AA55" i="3" s="1"/>
  <c r="Z56" i="3"/>
  <c r="Z55" i="3" s="1"/>
  <c r="Y56" i="3"/>
  <c r="Y55" i="3" s="1"/>
  <c r="X56" i="3"/>
  <c r="W56" i="3"/>
  <c r="V56" i="3"/>
  <c r="U56" i="3"/>
  <c r="T56" i="3"/>
  <c r="S56" i="3"/>
  <c r="S55" i="3" s="1"/>
  <c r="S54" i="3" s="1"/>
  <c r="R56" i="3"/>
  <c r="R55" i="3" s="1"/>
  <c r="Q56" i="3"/>
  <c r="Q55" i="3" s="1"/>
  <c r="P56" i="3"/>
  <c r="O56" i="3"/>
  <c r="N56" i="3"/>
  <c r="M56" i="3"/>
  <c r="L56" i="3"/>
  <c r="J56" i="3"/>
  <c r="J55" i="3" s="1"/>
  <c r="AB55" i="3"/>
  <c r="X55" i="3"/>
  <c r="W55" i="3"/>
  <c r="V55" i="3"/>
  <c r="V54" i="3" s="1"/>
  <c r="U55" i="3"/>
  <c r="U54" i="3" s="1"/>
  <c r="T55" i="3"/>
  <c r="P55" i="3"/>
  <c r="O55" i="3"/>
  <c r="N55" i="3"/>
  <c r="M55" i="3"/>
  <c r="L55" i="3"/>
  <c r="Z54" i="3"/>
  <c r="O54" i="3"/>
  <c r="J54" i="3"/>
  <c r="V52" i="3"/>
  <c r="I52" i="3"/>
  <c r="E477" i="2" s="1"/>
  <c r="E476" i="2" s="1"/>
  <c r="AB51" i="3"/>
  <c r="AB50" i="3" s="1"/>
  <c r="AB49" i="3" s="1"/>
  <c r="AB48" i="3" s="1"/>
  <c r="AA51" i="3"/>
  <c r="Z51" i="3"/>
  <c r="Z50" i="3" s="1"/>
  <c r="Z49" i="3" s="1"/>
  <c r="Z48" i="3" s="1"/>
  <c r="Y51" i="3"/>
  <c r="X51" i="3"/>
  <c r="W51" i="3"/>
  <c r="V51" i="3"/>
  <c r="U51" i="3"/>
  <c r="U50" i="3" s="1"/>
  <c r="U49" i="3" s="1"/>
  <c r="U48" i="3" s="1"/>
  <c r="T51" i="3"/>
  <c r="T50" i="3" s="1"/>
  <c r="T49" i="3" s="1"/>
  <c r="T48" i="3" s="1"/>
  <c r="S51" i="3"/>
  <c r="R51" i="3"/>
  <c r="R50" i="3" s="1"/>
  <c r="R49" i="3" s="1"/>
  <c r="R48" i="3" s="1"/>
  <c r="Q51" i="3"/>
  <c r="P51" i="3"/>
  <c r="O51" i="3"/>
  <c r="N51" i="3"/>
  <c r="N50" i="3" s="1"/>
  <c r="N49" i="3" s="1"/>
  <c r="N48" i="3" s="1"/>
  <c r="M51" i="3"/>
  <c r="M50" i="3" s="1"/>
  <c r="M49" i="3" s="1"/>
  <c r="M48" i="3" s="1"/>
  <c r="L51" i="3"/>
  <c r="J51" i="3"/>
  <c r="AA50" i="3"/>
  <c r="Y50" i="3"/>
  <c r="Y49" i="3" s="1"/>
  <c r="X50" i="3"/>
  <c r="X49" i="3" s="1"/>
  <c r="W50" i="3"/>
  <c r="V50" i="3"/>
  <c r="V49" i="3" s="1"/>
  <c r="V48" i="3" s="1"/>
  <c r="S50" i="3"/>
  <c r="Q50" i="3"/>
  <c r="Q49" i="3" s="1"/>
  <c r="P50" i="3"/>
  <c r="P49" i="3" s="1"/>
  <c r="O50" i="3"/>
  <c r="J50" i="3"/>
  <c r="J49" i="3" s="1"/>
  <c r="J48" i="3" s="1"/>
  <c r="AA49" i="3"/>
  <c r="W49" i="3"/>
  <c r="S49" i="3"/>
  <c r="O49" i="3"/>
  <c r="AA48" i="3"/>
  <c r="Y48" i="3"/>
  <c r="X48" i="3"/>
  <c r="W48" i="3"/>
  <c r="S48" i="3"/>
  <c r="Q48" i="3"/>
  <c r="P48" i="3"/>
  <c r="O48" i="3"/>
  <c r="K47" i="3"/>
  <c r="I47" i="3"/>
  <c r="AB46" i="3"/>
  <c r="AB45" i="3" s="1"/>
  <c r="AB44" i="3" s="1"/>
  <c r="AA46" i="3"/>
  <c r="AA45" i="3" s="1"/>
  <c r="AA44" i="3" s="1"/>
  <c r="Z46" i="3"/>
  <c r="Y46" i="3"/>
  <c r="X46" i="3"/>
  <c r="W46" i="3"/>
  <c r="V46" i="3"/>
  <c r="V45" i="3" s="1"/>
  <c r="U46" i="3"/>
  <c r="U45" i="3" s="1"/>
  <c r="U44" i="3" s="1"/>
  <c r="T46" i="3"/>
  <c r="T45" i="3" s="1"/>
  <c r="T44" i="3" s="1"/>
  <c r="S46" i="3"/>
  <c r="S45" i="3" s="1"/>
  <c r="S44" i="3" s="1"/>
  <c r="R46" i="3"/>
  <c r="Q46" i="3"/>
  <c r="P46" i="3"/>
  <c r="O46" i="3"/>
  <c r="N46" i="3"/>
  <c r="N45" i="3" s="1"/>
  <c r="M46" i="3"/>
  <c r="M45" i="3" s="1"/>
  <c r="M44" i="3" s="1"/>
  <c r="L46" i="3"/>
  <c r="J46" i="3"/>
  <c r="Z45" i="3"/>
  <c r="Z44" i="3" s="1"/>
  <c r="Y45" i="3"/>
  <c r="Y44" i="3" s="1"/>
  <c r="X45" i="3"/>
  <c r="X44" i="3" s="1"/>
  <c r="W45" i="3"/>
  <c r="W44" i="3" s="1"/>
  <c r="R45" i="3"/>
  <c r="R44" i="3" s="1"/>
  <c r="Q45" i="3"/>
  <c r="Q44" i="3" s="1"/>
  <c r="P45" i="3"/>
  <c r="P44" i="3" s="1"/>
  <c r="O45" i="3"/>
  <c r="O44" i="3" s="1"/>
  <c r="J45" i="3"/>
  <c r="J44" i="3" s="1"/>
  <c r="V44" i="3"/>
  <c r="N44" i="3"/>
  <c r="K43" i="3"/>
  <c r="I43" i="3"/>
  <c r="K42" i="3"/>
  <c r="I42" i="3"/>
  <c r="AB41" i="3"/>
  <c r="AA41" i="3"/>
  <c r="Z41" i="3"/>
  <c r="Y41" i="3"/>
  <c r="X41" i="3"/>
  <c r="W41" i="3"/>
  <c r="V41" i="3"/>
  <c r="V34" i="3" s="1"/>
  <c r="V33" i="3" s="1"/>
  <c r="U41" i="3"/>
  <c r="T41" i="3"/>
  <c r="S41" i="3"/>
  <c r="R41" i="3"/>
  <c r="Q41" i="3"/>
  <c r="P41" i="3"/>
  <c r="O41" i="3"/>
  <c r="N41" i="3"/>
  <c r="N34" i="3" s="1"/>
  <c r="N33" i="3" s="1"/>
  <c r="M41" i="3"/>
  <c r="L41" i="3"/>
  <c r="J41" i="3"/>
  <c r="I40" i="3"/>
  <c r="I39" i="3"/>
  <c r="K39" i="3" s="1"/>
  <c r="AB38" i="3"/>
  <c r="AA38" i="3"/>
  <c r="Z38" i="3"/>
  <c r="Y38" i="3"/>
  <c r="X38" i="3"/>
  <c r="W38" i="3"/>
  <c r="V38" i="3"/>
  <c r="U38" i="3"/>
  <c r="U34" i="3" s="1"/>
  <c r="U33" i="3" s="1"/>
  <c r="U32" i="3" s="1"/>
  <c r="T38" i="3"/>
  <c r="S38" i="3"/>
  <c r="R38" i="3"/>
  <c r="Q38" i="3"/>
  <c r="P38" i="3"/>
  <c r="O38" i="3"/>
  <c r="N38" i="3"/>
  <c r="M38" i="3"/>
  <c r="M34" i="3" s="1"/>
  <c r="M33" i="3" s="1"/>
  <c r="M32" i="3" s="1"/>
  <c r="L38" i="3"/>
  <c r="J38" i="3"/>
  <c r="I37" i="3"/>
  <c r="K36" i="3"/>
  <c r="I36" i="3"/>
  <c r="AB35" i="3"/>
  <c r="AA35" i="3"/>
  <c r="AA34" i="3" s="1"/>
  <c r="AA33" i="3" s="1"/>
  <c r="AA32" i="3" s="1"/>
  <c r="Z35" i="3"/>
  <c r="Z34" i="3" s="1"/>
  <c r="Y35" i="3"/>
  <c r="Y34" i="3" s="1"/>
  <c r="Y33" i="3" s="1"/>
  <c r="Y32" i="3" s="1"/>
  <c r="X35" i="3"/>
  <c r="W35" i="3"/>
  <c r="V35" i="3"/>
  <c r="U35" i="3"/>
  <c r="T35" i="3"/>
  <c r="S35" i="3"/>
  <c r="S34" i="3" s="1"/>
  <c r="S33" i="3" s="1"/>
  <c r="S32" i="3" s="1"/>
  <c r="R35" i="3"/>
  <c r="R34" i="3" s="1"/>
  <c r="Q35" i="3"/>
  <c r="Q34" i="3" s="1"/>
  <c r="Q33" i="3" s="1"/>
  <c r="Q32" i="3" s="1"/>
  <c r="P35" i="3"/>
  <c r="O35" i="3"/>
  <c r="N35" i="3"/>
  <c r="M35" i="3"/>
  <c r="L35" i="3"/>
  <c r="J35" i="3"/>
  <c r="J34" i="3" s="1"/>
  <c r="X34" i="3"/>
  <c r="X33" i="3" s="1"/>
  <c r="X32" i="3" s="1"/>
  <c r="W34" i="3"/>
  <c r="W33" i="3" s="1"/>
  <c r="W32" i="3" s="1"/>
  <c r="P34" i="3"/>
  <c r="P33" i="3" s="1"/>
  <c r="P32" i="3" s="1"/>
  <c r="O34" i="3"/>
  <c r="O33" i="3" s="1"/>
  <c r="O32" i="3" s="1"/>
  <c r="Z33" i="3"/>
  <c r="Z32" i="3" s="1"/>
  <c r="R33" i="3"/>
  <c r="R32" i="3" s="1"/>
  <c r="J33" i="3"/>
  <c r="J32" i="3" s="1"/>
  <c r="F12" i="1" s="1"/>
  <c r="V32" i="3"/>
  <c r="N32" i="3"/>
  <c r="I31" i="3"/>
  <c r="AB30" i="3"/>
  <c r="AB29" i="3" s="1"/>
  <c r="AA30" i="3"/>
  <c r="AA29" i="3" s="1"/>
  <c r="AA28" i="3" s="1"/>
  <c r="AA27" i="3" s="1"/>
  <c r="Z30" i="3"/>
  <c r="Y30" i="3"/>
  <c r="X30" i="3"/>
  <c r="W30" i="3"/>
  <c r="V30" i="3"/>
  <c r="V29" i="3" s="1"/>
  <c r="U30" i="3"/>
  <c r="U29" i="3" s="1"/>
  <c r="U28" i="3" s="1"/>
  <c r="U27" i="3" s="1"/>
  <c r="T30" i="3"/>
  <c r="T29" i="3" s="1"/>
  <c r="S30" i="3"/>
  <c r="S29" i="3" s="1"/>
  <c r="S28" i="3" s="1"/>
  <c r="S27" i="3" s="1"/>
  <c r="R30" i="3"/>
  <c r="Q30" i="3"/>
  <c r="P30" i="3"/>
  <c r="O30" i="3"/>
  <c r="N30" i="3"/>
  <c r="N29" i="3" s="1"/>
  <c r="M30" i="3"/>
  <c r="M29" i="3" s="1"/>
  <c r="M28" i="3" s="1"/>
  <c r="M27" i="3" s="1"/>
  <c r="L30" i="3"/>
  <c r="J30" i="3"/>
  <c r="Z29" i="3"/>
  <c r="Z28" i="3" s="1"/>
  <c r="Z27" i="3" s="1"/>
  <c r="Y29" i="3"/>
  <c r="Y28" i="3" s="1"/>
  <c r="X29" i="3"/>
  <c r="X28" i="3" s="1"/>
  <c r="W29" i="3"/>
  <c r="W28" i="3" s="1"/>
  <c r="W27" i="3" s="1"/>
  <c r="R29" i="3"/>
  <c r="R28" i="3" s="1"/>
  <c r="Q29" i="3"/>
  <c r="Q28" i="3" s="1"/>
  <c r="P29" i="3"/>
  <c r="P28" i="3" s="1"/>
  <c r="O29" i="3"/>
  <c r="O28" i="3" s="1"/>
  <c r="O27" i="3" s="1"/>
  <c r="J29" i="3"/>
  <c r="J28" i="3" s="1"/>
  <c r="J27" i="3" s="1"/>
  <c r="AB28" i="3"/>
  <c r="AB27" i="3" s="1"/>
  <c r="V28" i="3"/>
  <c r="V27" i="3" s="1"/>
  <c r="T28" i="3"/>
  <c r="T27" i="3" s="1"/>
  <c r="N28" i="3"/>
  <c r="N27" i="3" s="1"/>
  <c r="Y27" i="3"/>
  <c r="X27" i="3"/>
  <c r="R27" i="3"/>
  <c r="Q27" i="3"/>
  <c r="P27" i="3"/>
  <c r="X24" i="3"/>
  <c r="I24" i="3" s="1"/>
  <c r="AB23" i="3"/>
  <c r="AA23" i="3"/>
  <c r="Z23" i="3"/>
  <c r="Y23" i="3"/>
  <c r="Y22" i="3" s="1"/>
  <c r="X23" i="3"/>
  <c r="X22" i="3" s="1"/>
  <c r="X21" i="3" s="1"/>
  <c r="X20" i="3" s="1"/>
  <c r="X10" i="3" s="1"/>
  <c r="X9" i="3" s="1"/>
  <c r="W23" i="3"/>
  <c r="W22" i="3" s="1"/>
  <c r="W21" i="3" s="1"/>
  <c r="W20" i="3" s="1"/>
  <c r="V23" i="3"/>
  <c r="V22" i="3" s="1"/>
  <c r="V21" i="3" s="1"/>
  <c r="V20" i="3" s="1"/>
  <c r="U23" i="3"/>
  <c r="T23" i="3"/>
  <c r="S23" i="3"/>
  <c r="R23" i="3"/>
  <c r="Q23" i="3"/>
  <c r="Q22" i="3" s="1"/>
  <c r="P23" i="3"/>
  <c r="P22" i="3" s="1"/>
  <c r="O23" i="3"/>
  <c r="O22" i="3" s="1"/>
  <c r="O21" i="3" s="1"/>
  <c r="O20" i="3" s="1"/>
  <c r="N23" i="3"/>
  <c r="N22" i="3" s="1"/>
  <c r="N21" i="3" s="1"/>
  <c r="N20" i="3" s="1"/>
  <c r="M23" i="3"/>
  <c r="L23" i="3"/>
  <c r="J23" i="3"/>
  <c r="I23" i="3"/>
  <c r="K23" i="3" s="1"/>
  <c r="AB22" i="3"/>
  <c r="AB21" i="3" s="1"/>
  <c r="AA22" i="3"/>
  <c r="AA21" i="3" s="1"/>
  <c r="AA20" i="3" s="1"/>
  <c r="AA10" i="3" s="1"/>
  <c r="AA9" i="3" s="1"/>
  <c r="Z22" i="3"/>
  <c r="Z21" i="3" s="1"/>
  <c r="Z20" i="3" s="1"/>
  <c r="U22" i="3"/>
  <c r="U21" i="3" s="1"/>
  <c r="T22" i="3"/>
  <c r="T21" i="3" s="1"/>
  <c r="T20" i="3" s="1"/>
  <c r="S22" i="3"/>
  <c r="S21" i="3" s="1"/>
  <c r="R22" i="3"/>
  <c r="R21" i="3" s="1"/>
  <c r="R20" i="3" s="1"/>
  <c r="M22" i="3"/>
  <c r="M21" i="3" s="1"/>
  <c r="M20" i="3" s="1"/>
  <c r="L22" i="3"/>
  <c r="J22" i="3"/>
  <c r="J21" i="3" s="1"/>
  <c r="J20" i="3" s="1"/>
  <c r="Y21" i="3"/>
  <c r="Y20" i="3" s="1"/>
  <c r="Q21" i="3"/>
  <c r="Q20" i="3" s="1"/>
  <c r="P21" i="3"/>
  <c r="P20" i="3" s="1"/>
  <c r="P10" i="3" s="1"/>
  <c r="P9" i="3" s="1"/>
  <c r="AB20" i="3"/>
  <c r="U20" i="3"/>
  <c r="U10" i="3" s="1"/>
  <c r="U9" i="3" s="1"/>
  <c r="S20" i="3"/>
  <c r="I19" i="3"/>
  <c r="E474" i="2" s="1"/>
  <c r="I18" i="3"/>
  <c r="K18" i="3" s="1"/>
  <c r="AB17" i="3"/>
  <c r="AB16" i="3" s="1"/>
  <c r="AB12" i="3" s="1"/>
  <c r="AB11" i="3" s="1"/>
  <c r="AA17" i="3"/>
  <c r="AA16" i="3" s="1"/>
  <c r="Z17" i="3"/>
  <c r="Y17" i="3"/>
  <c r="X17" i="3"/>
  <c r="W17" i="3"/>
  <c r="V17" i="3"/>
  <c r="U17" i="3"/>
  <c r="U16" i="3" s="1"/>
  <c r="T17" i="3"/>
  <c r="T16" i="3" s="1"/>
  <c r="T12" i="3" s="1"/>
  <c r="T11" i="3" s="1"/>
  <c r="S17" i="3"/>
  <c r="S16" i="3" s="1"/>
  <c r="R17" i="3"/>
  <c r="Q17" i="3"/>
  <c r="P17" i="3"/>
  <c r="O17" i="3"/>
  <c r="N17" i="3"/>
  <c r="M17" i="3"/>
  <c r="M16" i="3" s="1"/>
  <c r="L17" i="3"/>
  <c r="J17" i="3"/>
  <c r="J16" i="3" s="1"/>
  <c r="Z16" i="3"/>
  <c r="Y16" i="3"/>
  <c r="X16" i="3"/>
  <c r="X12" i="3" s="1"/>
  <c r="X11" i="3" s="1"/>
  <c r="W16" i="3"/>
  <c r="V16" i="3"/>
  <c r="R16" i="3"/>
  <c r="Q16" i="3"/>
  <c r="P16" i="3"/>
  <c r="P12" i="3" s="1"/>
  <c r="P11" i="3" s="1"/>
  <c r="O16" i="3"/>
  <c r="N16" i="3"/>
  <c r="I15" i="3"/>
  <c r="E469" i="2" s="1"/>
  <c r="G469" i="2" s="1"/>
  <c r="AB14" i="3"/>
  <c r="AA14" i="3"/>
  <c r="Z14" i="3"/>
  <c r="Y14" i="3"/>
  <c r="X14" i="3"/>
  <c r="W14" i="3"/>
  <c r="W13" i="3" s="1"/>
  <c r="V14" i="3"/>
  <c r="V13" i="3" s="1"/>
  <c r="V12" i="3" s="1"/>
  <c r="V11" i="3" s="1"/>
  <c r="U14" i="3"/>
  <c r="U13" i="3" s="1"/>
  <c r="U12" i="3" s="1"/>
  <c r="U11" i="3" s="1"/>
  <c r="T14" i="3"/>
  <c r="S14" i="3"/>
  <c r="R14" i="3"/>
  <c r="Q14" i="3"/>
  <c r="P14" i="3"/>
  <c r="O14" i="3"/>
  <c r="O13" i="3" s="1"/>
  <c r="N14" i="3"/>
  <c r="N13" i="3" s="1"/>
  <c r="N12" i="3" s="1"/>
  <c r="N11" i="3" s="1"/>
  <c r="M14" i="3"/>
  <c r="L14" i="3"/>
  <c r="J14" i="3"/>
  <c r="AB13" i="3"/>
  <c r="AA13" i="3"/>
  <c r="AA12" i="3" s="1"/>
  <c r="AA11" i="3" s="1"/>
  <c r="Z13" i="3"/>
  <c r="Z12" i="3" s="1"/>
  <c r="Y13" i="3"/>
  <c r="Y12" i="3" s="1"/>
  <c r="X13" i="3"/>
  <c r="T13" i="3"/>
  <c r="S13" i="3"/>
  <c r="S12" i="3" s="1"/>
  <c r="S11" i="3" s="1"/>
  <c r="R13" i="3"/>
  <c r="R12" i="3" s="1"/>
  <c r="Q13" i="3"/>
  <c r="Q12" i="3" s="1"/>
  <c r="P13" i="3"/>
  <c r="L13" i="3"/>
  <c r="J13" i="3"/>
  <c r="W12" i="3"/>
  <c r="W11" i="3" s="1"/>
  <c r="W10" i="3" s="1"/>
  <c r="W9" i="3" s="1"/>
  <c r="O12" i="3"/>
  <c r="O11" i="3" s="1"/>
  <c r="Z11" i="3"/>
  <c r="Y11" i="3"/>
  <c r="R11" i="3"/>
  <c r="Q11" i="3"/>
  <c r="V10" i="3"/>
  <c r="V9" i="3" s="1"/>
  <c r="N10" i="3"/>
  <c r="N9" i="3" s="1"/>
  <c r="F483" i="2"/>
  <c r="F481" i="2" s="1"/>
  <c r="F478" i="2" s="1"/>
  <c r="E483" i="2"/>
  <c r="G483" i="2" s="1"/>
  <c r="F482" i="2"/>
  <c r="G480" i="2"/>
  <c r="F480" i="2"/>
  <c r="F479" i="2" s="1"/>
  <c r="E480" i="2"/>
  <c r="E479" i="2" s="1"/>
  <c r="G479" i="2" s="1"/>
  <c r="F477" i="2"/>
  <c r="E475" i="2"/>
  <c r="G474" i="2"/>
  <c r="F474" i="2"/>
  <c r="F473" i="2"/>
  <c r="E473" i="2"/>
  <c r="G473" i="2" s="1"/>
  <c r="F472" i="2"/>
  <c r="F471" i="2" s="1"/>
  <c r="F470" i="2" s="1"/>
  <c r="F469" i="2"/>
  <c r="F468" i="2" s="1"/>
  <c r="E468" i="2"/>
  <c r="G468" i="2" s="1"/>
  <c r="F467" i="2"/>
  <c r="G466" i="2"/>
  <c r="F466" i="2"/>
  <c r="E466" i="2"/>
  <c r="F465" i="2"/>
  <c r="E465" i="2"/>
  <c r="G465" i="2" s="1"/>
  <c r="G464" i="2"/>
  <c r="F464" i="2"/>
  <c r="F463" i="2" s="1"/>
  <c r="E464" i="2"/>
  <c r="E463" i="2" s="1"/>
  <c r="G463" i="2" s="1"/>
  <c r="F462" i="2"/>
  <c r="E462" i="2"/>
  <c r="F461" i="2"/>
  <c r="F459" i="2"/>
  <c r="F458" i="2" s="1"/>
  <c r="E459" i="2"/>
  <c r="F457" i="2"/>
  <c r="F456" i="2" s="1"/>
  <c r="E457" i="2"/>
  <c r="G457" i="2" s="1"/>
  <c r="E456" i="2"/>
  <c r="G455" i="2"/>
  <c r="F455" i="2"/>
  <c r="E455" i="2"/>
  <c r="G454" i="2"/>
  <c r="F454" i="2"/>
  <c r="E454" i="2"/>
  <c r="F453" i="2"/>
  <c r="E453" i="2"/>
  <c r="F452" i="2"/>
  <c r="E452" i="2"/>
  <c r="G452" i="2" s="1"/>
  <c r="F451" i="2"/>
  <c r="E451" i="2"/>
  <c r="F449" i="2"/>
  <c r="E449" i="2"/>
  <c r="G449" i="2" s="1"/>
  <c r="F448" i="2"/>
  <c r="G448" i="2" s="1"/>
  <c r="E448" i="2"/>
  <c r="G447" i="2"/>
  <c r="F447" i="2"/>
  <c r="E447" i="2"/>
  <c r="F446" i="2"/>
  <c r="E446" i="2"/>
  <c r="G446" i="2" s="1"/>
  <c r="G445" i="2"/>
  <c r="F445" i="2"/>
  <c r="F444" i="2" s="1"/>
  <c r="E445" i="2"/>
  <c r="E444" i="2"/>
  <c r="G444" i="2" s="1"/>
  <c r="F443" i="2"/>
  <c r="F442" i="2" s="1"/>
  <c r="E443" i="2"/>
  <c r="F441" i="2"/>
  <c r="E441" i="2"/>
  <c r="G441" i="2" s="1"/>
  <c r="F440" i="2"/>
  <c r="F439" i="2" s="1"/>
  <c r="E440" i="2"/>
  <c r="F438" i="2"/>
  <c r="E438" i="2"/>
  <c r="F437" i="2"/>
  <c r="F435" i="2"/>
  <c r="F434" i="2" s="1"/>
  <c r="F433" i="2" s="1"/>
  <c r="E435" i="2"/>
  <c r="G432" i="2"/>
  <c r="F432" i="2"/>
  <c r="F430" i="2" s="1"/>
  <c r="E432" i="2"/>
  <c r="E430" i="2" s="1"/>
  <c r="G430" i="2" s="1"/>
  <c r="G431" i="2"/>
  <c r="F431" i="2"/>
  <c r="E431" i="2"/>
  <c r="G429" i="2"/>
  <c r="F429" i="2"/>
  <c r="E429" i="2"/>
  <c r="F428" i="2"/>
  <c r="E428" i="2"/>
  <c r="F427" i="2"/>
  <c r="F426" i="2" s="1"/>
  <c r="F425" i="2"/>
  <c r="F424" i="2" s="1"/>
  <c r="F423" i="2" s="1"/>
  <c r="E425" i="2"/>
  <c r="E424" i="2"/>
  <c r="E423" i="2" s="1"/>
  <c r="G422" i="2"/>
  <c r="F422" i="2"/>
  <c r="E422" i="2"/>
  <c r="E420" i="2" s="1"/>
  <c r="G420" i="2" s="1"/>
  <c r="G421" i="2"/>
  <c r="F421" i="2"/>
  <c r="F420" i="2" s="1"/>
  <c r="E421" i="2"/>
  <c r="F419" i="2"/>
  <c r="F418" i="2" s="1"/>
  <c r="F417" i="2" s="1"/>
  <c r="E419" i="2"/>
  <c r="G415" i="2"/>
  <c r="F415" i="2"/>
  <c r="E415" i="2"/>
  <c r="F414" i="2"/>
  <c r="E414" i="2"/>
  <c r="F413" i="2"/>
  <c r="F412" i="2"/>
  <c r="E412" i="2"/>
  <c r="F411" i="2"/>
  <c r="G410" i="2"/>
  <c r="F410" i="2"/>
  <c r="E410" i="2"/>
  <c r="F409" i="2"/>
  <c r="E409" i="2"/>
  <c r="F408" i="2"/>
  <c r="F407" i="2" s="1"/>
  <c r="F404" i="2" s="1"/>
  <c r="F403" i="2" s="1"/>
  <c r="E408" i="2"/>
  <c r="E407" i="2" s="1"/>
  <c r="F406" i="2"/>
  <c r="E406" i="2"/>
  <c r="E405" i="2" s="1"/>
  <c r="G405" i="2"/>
  <c r="F405" i="2"/>
  <c r="G402" i="2"/>
  <c r="F402" i="2"/>
  <c r="E402" i="2"/>
  <c r="F401" i="2"/>
  <c r="F400" i="2"/>
  <c r="E400" i="2"/>
  <c r="F396" i="2"/>
  <c r="E396" i="2"/>
  <c r="G396" i="2" s="1"/>
  <c r="F395" i="2"/>
  <c r="F394" i="2" s="1"/>
  <c r="E395" i="2"/>
  <c r="F393" i="2"/>
  <c r="E393" i="2"/>
  <c r="G393" i="2" s="1"/>
  <c r="F392" i="2"/>
  <c r="G392" i="2" s="1"/>
  <c r="E392" i="2"/>
  <c r="G391" i="2"/>
  <c r="F391" i="2"/>
  <c r="E391" i="2"/>
  <c r="F390" i="2"/>
  <c r="E390" i="2"/>
  <c r="G390" i="2" s="1"/>
  <c r="G389" i="2"/>
  <c r="F389" i="2"/>
  <c r="E389" i="2"/>
  <c r="F388" i="2"/>
  <c r="E388" i="2"/>
  <c r="G388" i="2" s="1"/>
  <c r="F387" i="2"/>
  <c r="E387" i="2"/>
  <c r="F384" i="2"/>
  <c r="F382" i="2" s="1"/>
  <c r="F381" i="2" s="1"/>
  <c r="F380" i="2" s="1"/>
  <c r="E384" i="2"/>
  <c r="F383" i="2"/>
  <c r="E383" i="2"/>
  <c r="G383" i="2" s="1"/>
  <c r="F379" i="2"/>
  <c r="F378" i="2" s="1"/>
  <c r="F377" i="2" s="1"/>
  <c r="F376" i="2" s="1"/>
  <c r="E379" i="2"/>
  <c r="F375" i="2"/>
  <c r="E375" i="2"/>
  <c r="G375" i="2" s="1"/>
  <c r="F374" i="2"/>
  <c r="E374" i="2"/>
  <c r="F373" i="2"/>
  <c r="F372" i="2"/>
  <c r="E372" i="2"/>
  <c r="F371" i="2"/>
  <c r="G370" i="2"/>
  <c r="F370" i="2"/>
  <c r="E370" i="2"/>
  <c r="F369" i="2"/>
  <c r="F368" i="2" s="1"/>
  <c r="E369" i="2"/>
  <c r="E368" i="2"/>
  <c r="F365" i="2"/>
  <c r="E365" i="2"/>
  <c r="E364" i="2"/>
  <c r="F361" i="2"/>
  <c r="F359" i="2" s="1"/>
  <c r="E361" i="2"/>
  <c r="G360" i="2"/>
  <c r="F360" i="2"/>
  <c r="E360" i="2"/>
  <c r="G358" i="2"/>
  <c r="F358" i="2"/>
  <c r="E358" i="2"/>
  <c r="E357" i="2" s="1"/>
  <c r="G357" i="2"/>
  <c r="F357" i="2"/>
  <c r="F356" i="2"/>
  <c r="E356" i="2"/>
  <c r="F355" i="2"/>
  <c r="F354" i="2" s="1"/>
  <c r="E355" i="2"/>
  <c r="F352" i="2"/>
  <c r="F351" i="2" s="1"/>
  <c r="E352" i="2"/>
  <c r="E351" i="2" s="1"/>
  <c r="G351" i="2" s="1"/>
  <c r="F350" i="2"/>
  <c r="E350" i="2"/>
  <c r="F349" i="2"/>
  <c r="F348" i="2" s="1"/>
  <c r="E349" i="2"/>
  <c r="F347" i="2"/>
  <c r="G346" i="2"/>
  <c r="F346" i="2"/>
  <c r="E346" i="2"/>
  <c r="E345" i="2" s="1"/>
  <c r="F345" i="2"/>
  <c r="G344" i="2"/>
  <c r="F344" i="2"/>
  <c r="F343" i="2" s="1"/>
  <c r="E344" i="2"/>
  <c r="E343" i="2" s="1"/>
  <c r="G343" i="2" s="1"/>
  <c r="F342" i="2"/>
  <c r="E342" i="2"/>
  <c r="F341" i="2"/>
  <c r="F340" i="2"/>
  <c r="E340" i="2"/>
  <c r="G340" i="2" s="1"/>
  <c r="F339" i="2"/>
  <c r="G338" i="2"/>
  <c r="F338" i="2"/>
  <c r="E338" i="2"/>
  <c r="E337" i="2" s="1"/>
  <c r="F337" i="2"/>
  <c r="G336" i="2"/>
  <c r="F336" i="2"/>
  <c r="F335" i="2" s="1"/>
  <c r="E336" i="2"/>
  <c r="E335" i="2" s="1"/>
  <c r="G335" i="2" s="1"/>
  <c r="F334" i="2"/>
  <c r="E334" i="2"/>
  <c r="F333" i="2"/>
  <c r="F332" i="2"/>
  <c r="E332" i="2"/>
  <c r="G332" i="2" s="1"/>
  <c r="F331" i="2"/>
  <c r="G330" i="2"/>
  <c r="F330" i="2"/>
  <c r="E330" i="2"/>
  <c r="E329" i="2" s="1"/>
  <c r="F329" i="2"/>
  <c r="F328" i="2"/>
  <c r="F327" i="2" s="1"/>
  <c r="E328" i="2"/>
  <c r="E327" i="2" s="1"/>
  <c r="G327" i="2" s="1"/>
  <c r="F326" i="2"/>
  <c r="E326" i="2"/>
  <c r="F325" i="2"/>
  <c r="F323" i="2"/>
  <c r="F322" i="2" s="1"/>
  <c r="E323" i="2"/>
  <c r="F321" i="2"/>
  <c r="F320" i="2" s="1"/>
  <c r="F319" i="2" s="1"/>
  <c r="E321" i="2"/>
  <c r="G321" i="2" s="1"/>
  <c r="E320" i="2"/>
  <c r="G318" i="2"/>
  <c r="F318" i="2"/>
  <c r="E318" i="2"/>
  <c r="E317" i="2" s="1"/>
  <c r="F317" i="2"/>
  <c r="G317" i="2" s="1"/>
  <c r="F316" i="2"/>
  <c r="E316" i="2"/>
  <c r="G316" i="2" s="1"/>
  <c r="F315" i="2"/>
  <c r="E315" i="2"/>
  <c r="G314" i="2"/>
  <c r="F314" i="2"/>
  <c r="E314" i="2"/>
  <c r="E313" i="2" s="1"/>
  <c r="F313" i="2"/>
  <c r="F312" i="2"/>
  <c r="F311" i="2" s="1"/>
  <c r="E312" i="2"/>
  <c r="G310" i="2"/>
  <c r="F310" i="2"/>
  <c r="E310" i="2"/>
  <c r="E309" i="2" s="1"/>
  <c r="G309" i="2"/>
  <c r="F309" i="2"/>
  <c r="F308" i="2"/>
  <c r="E308" i="2"/>
  <c r="G308" i="2" s="1"/>
  <c r="F307" i="2"/>
  <c r="E307" i="2"/>
  <c r="G306" i="2"/>
  <c r="F306" i="2"/>
  <c r="E306" i="2"/>
  <c r="E305" i="2" s="1"/>
  <c r="G305" i="2" s="1"/>
  <c r="F305" i="2"/>
  <c r="G303" i="2"/>
  <c r="F303" i="2"/>
  <c r="E303" i="2"/>
  <c r="G302" i="2"/>
  <c r="F302" i="2"/>
  <c r="E302" i="2"/>
  <c r="E301" i="2" s="1"/>
  <c r="F301" i="2"/>
  <c r="G301" i="2" s="1"/>
  <c r="F300" i="2"/>
  <c r="E300" i="2"/>
  <c r="G300" i="2" s="1"/>
  <c r="F299" i="2"/>
  <c r="F298" i="2" s="1"/>
  <c r="E299" i="2"/>
  <c r="F297" i="2"/>
  <c r="E297" i="2"/>
  <c r="G297" i="2" s="1"/>
  <c r="G296" i="2"/>
  <c r="F296" i="2"/>
  <c r="E296" i="2"/>
  <c r="F294" i="2"/>
  <c r="E294" i="2"/>
  <c r="F293" i="2"/>
  <c r="F292" i="2"/>
  <c r="E292" i="2"/>
  <c r="G292" i="2" s="1"/>
  <c r="F291" i="2"/>
  <c r="F290" i="2" s="1"/>
  <c r="F289" i="2"/>
  <c r="E289" i="2"/>
  <c r="F288" i="2"/>
  <c r="E288" i="2"/>
  <c r="E287" i="2" s="1"/>
  <c r="F284" i="2"/>
  <c r="E284" i="2"/>
  <c r="G284" i="2" s="1"/>
  <c r="F283" i="2"/>
  <c r="F282" i="2" s="1"/>
  <c r="F281" i="2" s="1"/>
  <c r="E283" i="2"/>
  <c r="F280" i="2"/>
  <c r="F279" i="2" s="1"/>
  <c r="F278" i="2" s="1"/>
  <c r="F277" i="2" s="1"/>
  <c r="E280" i="2"/>
  <c r="E279" i="2" s="1"/>
  <c r="E278" i="2"/>
  <c r="F276" i="2"/>
  <c r="E276" i="2"/>
  <c r="F275" i="2"/>
  <c r="F274" i="2" s="1"/>
  <c r="F273" i="2"/>
  <c r="E273" i="2"/>
  <c r="E272" i="2"/>
  <c r="E271" i="2" s="1"/>
  <c r="G270" i="2"/>
  <c r="F270" i="2"/>
  <c r="E270" i="2"/>
  <c r="E268" i="2" s="1"/>
  <c r="G268" i="2" s="1"/>
  <c r="G269" i="2"/>
  <c r="F269" i="2"/>
  <c r="F268" i="2" s="1"/>
  <c r="E269" i="2"/>
  <c r="F267" i="2"/>
  <c r="G266" i="2"/>
  <c r="F266" i="2"/>
  <c r="E266" i="2"/>
  <c r="F265" i="2"/>
  <c r="G265" i="2" s="1"/>
  <c r="E265" i="2"/>
  <c r="F264" i="2"/>
  <c r="F263" i="2" s="1"/>
  <c r="E264" i="2"/>
  <c r="G261" i="2"/>
  <c r="F261" i="2"/>
  <c r="E261" i="2"/>
  <c r="F260" i="2"/>
  <c r="E260" i="2"/>
  <c r="F259" i="2"/>
  <c r="F258" i="2" s="1"/>
  <c r="F257" i="2"/>
  <c r="E257" i="2"/>
  <c r="E256" i="2"/>
  <c r="E255" i="2" s="1"/>
  <c r="G254" i="2"/>
  <c r="F254" i="2"/>
  <c r="E254" i="2"/>
  <c r="E253" i="2" s="1"/>
  <c r="G253" i="2"/>
  <c r="F253" i="2"/>
  <c r="F252" i="2"/>
  <c r="E252" i="2"/>
  <c r="G252" i="2" s="1"/>
  <c r="F251" i="2"/>
  <c r="E251" i="2"/>
  <c r="G251" i="2" s="1"/>
  <c r="G250" i="2"/>
  <c r="F250" i="2"/>
  <c r="E250" i="2"/>
  <c r="E249" i="2" s="1"/>
  <c r="G249" i="2" s="1"/>
  <c r="F249" i="2"/>
  <c r="G248" i="2"/>
  <c r="F248" i="2"/>
  <c r="F247" i="2" s="1"/>
  <c r="E248" i="2"/>
  <c r="E247" i="2" s="1"/>
  <c r="G247" i="2" s="1"/>
  <c r="G246" i="2"/>
  <c r="F246" i="2"/>
  <c r="E246" i="2"/>
  <c r="E245" i="2" s="1"/>
  <c r="G245" i="2"/>
  <c r="F245" i="2"/>
  <c r="F244" i="2"/>
  <c r="E244" i="2"/>
  <c r="G244" i="2" s="1"/>
  <c r="F243" i="2"/>
  <c r="E243" i="2"/>
  <c r="G243" i="2" s="1"/>
  <c r="G240" i="2"/>
  <c r="F240" i="2"/>
  <c r="F239" i="2" s="1"/>
  <c r="F236" i="2" s="1"/>
  <c r="E240" i="2"/>
  <c r="E239" i="2" s="1"/>
  <c r="G239" i="2" s="1"/>
  <c r="F238" i="2"/>
  <c r="E238" i="2"/>
  <c r="F237" i="2"/>
  <c r="F235" i="2"/>
  <c r="F234" i="2"/>
  <c r="E234" i="2"/>
  <c r="F233" i="2"/>
  <c r="F232" i="2"/>
  <c r="F231" i="2" s="1"/>
  <c r="F230" i="2" s="1"/>
  <c r="E232" i="2"/>
  <c r="G232" i="2" s="1"/>
  <c r="E231" i="2"/>
  <c r="F229" i="2"/>
  <c r="F227" i="2" s="1"/>
  <c r="E229" i="2"/>
  <c r="G228" i="2"/>
  <c r="F228" i="2"/>
  <c r="E228" i="2"/>
  <c r="E227" i="2" s="1"/>
  <c r="F226" i="2"/>
  <c r="F225" i="2" s="1"/>
  <c r="E226" i="2"/>
  <c r="G225" i="2"/>
  <c r="E225" i="2"/>
  <c r="G224" i="2"/>
  <c r="F224" i="2"/>
  <c r="E224" i="2"/>
  <c r="F223" i="2"/>
  <c r="E223" i="2"/>
  <c r="G223" i="2" s="1"/>
  <c r="F222" i="2"/>
  <c r="F221" i="2" s="1"/>
  <c r="E222" i="2"/>
  <c r="E221" i="2"/>
  <c r="F218" i="2"/>
  <c r="F215" i="2" s="1"/>
  <c r="G215" i="2" s="1"/>
  <c r="E218" i="2"/>
  <c r="G217" i="2"/>
  <c r="F217" i="2"/>
  <c r="E217" i="2"/>
  <c r="G216" i="2"/>
  <c r="F216" i="2"/>
  <c r="E216" i="2"/>
  <c r="E215" i="2"/>
  <c r="E214" i="2" s="1"/>
  <c r="G214" i="2" s="1"/>
  <c r="F214" i="2"/>
  <c r="F213" i="2"/>
  <c r="E213" i="2"/>
  <c r="G213" i="2" s="1"/>
  <c r="F212" i="2"/>
  <c r="G212" i="2" s="1"/>
  <c r="E212" i="2"/>
  <c r="F211" i="2"/>
  <c r="F210" i="2"/>
  <c r="F209" i="2" s="1"/>
  <c r="F208" i="2" s="1"/>
  <c r="E210" i="2"/>
  <c r="E209" i="2"/>
  <c r="F207" i="2"/>
  <c r="E207" i="2"/>
  <c r="E205" i="2" s="1"/>
  <c r="G205" i="2" s="1"/>
  <c r="F206" i="2"/>
  <c r="F205" i="2" s="1"/>
  <c r="E206" i="2"/>
  <c r="F204" i="2"/>
  <c r="G204" i="2" s="1"/>
  <c r="E204" i="2"/>
  <c r="E203" i="2" s="1"/>
  <c r="E202" i="2" s="1"/>
  <c r="F203" i="2"/>
  <c r="F202" i="2" s="1"/>
  <c r="G201" i="2"/>
  <c r="F201" i="2"/>
  <c r="F200" i="2" s="1"/>
  <c r="E201" i="2"/>
  <c r="E200" i="2" s="1"/>
  <c r="G200" i="2" s="1"/>
  <c r="F199" i="2"/>
  <c r="E199" i="2"/>
  <c r="G199" i="2" s="1"/>
  <c r="F198" i="2"/>
  <c r="E198" i="2"/>
  <c r="G198" i="2" s="1"/>
  <c r="F197" i="2"/>
  <c r="E197" i="2"/>
  <c r="F196" i="2"/>
  <c r="G195" i="2"/>
  <c r="F195" i="2"/>
  <c r="E195" i="2"/>
  <c r="F194" i="2"/>
  <c r="E194" i="2"/>
  <c r="G194" i="2" s="1"/>
  <c r="F193" i="2"/>
  <c r="E193" i="2"/>
  <c r="G193" i="2" s="1"/>
  <c r="G192" i="2"/>
  <c r="F192" i="2"/>
  <c r="E192" i="2"/>
  <c r="F191" i="2"/>
  <c r="F190" i="2"/>
  <c r="F189" i="2" s="1"/>
  <c r="E190" i="2"/>
  <c r="E189" i="2"/>
  <c r="F188" i="2"/>
  <c r="G188" i="2" s="1"/>
  <c r="E188" i="2"/>
  <c r="E187" i="2" s="1"/>
  <c r="G187" i="2" s="1"/>
  <c r="F187" i="2"/>
  <c r="F186" i="2"/>
  <c r="E186" i="2"/>
  <c r="G186" i="2" s="1"/>
  <c r="F185" i="2"/>
  <c r="F184" i="2" s="1"/>
  <c r="F182" i="2"/>
  <c r="F181" i="2" s="1"/>
  <c r="E182" i="2"/>
  <c r="G182" i="2" s="1"/>
  <c r="F180" i="2"/>
  <c r="G180" i="2" s="1"/>
  <c r="E180" i="2"/>
  <c r="E179" i="2" s="1"/>
  <c r="G179" i="2"/>
  <c r="F179" i="2"/>
  <c r="F178" i="2"/>
  <c r="F177" i="2"/>
  <c r="F176" i="2" s="1"/>
  <c r="G176" i="2" s="1"/>
  <c r="E177" i="2"/>
  <c r="E176" i="2" s="1"/>
  <c r="F175" i="2"/>
  <c r="E175" i="2"/>
  <c r="E174" i="2" s="1"/>
  <c r="G174" i="2" s="1"/>
  <c r="F174" i="2"/>
  <c r="F173" i="2"/>
  <c r="E173" i="2"/>
  <c r="F172" i="2"/>
  <c r="F171" i="2"/>
  <c r="G171" i="2" s="1"/>
  <c r="E171" i="2"/>
  <c r="F170" i="2"/>
  <c r="E170" i="2"/>
  <c r="G169" i="2"/>
  <c r="F169" i="2"/>
  <c r="F168" i="2" s="1"/>
  <c r="E169" i="2"/>
  <c r="E168" i="2" s="1"/>
  <c r="G168" i="2" s="1"/>
  <c r="F167" i="2"/>
  <c r="E167" i="2"/>
  <c r="E166" i="2" s="1"/>
  <c r="F166" i="2"/>
  <c r="F164" i="2"/>
  <c r="G164" i="2" s="1"/>
  <c r="E164" i="2"/>
  <c r="E163" i="2" s="1"/>
  <c r="G163" i="2"/>
  <c r="F163" i="2"/>
  <c r="F162" i="2"/>
  <c r="F161" i="2" s="1"/>
  <c r="G161" i="2" s="1"/>
  <c r="E162" i="2"/>
  <c r="E161" i="2"/>
  <c r="G160" i="2"/>
  <c r="F160" i="2"/>
  <c r="E160" i="2"/>
  <c r="G159" i="2"/>
  <c r="F159" i="2"/>
  <c r="E159" i="2"/>
  <c r="F158" i="2"/>
  <c r="F157" i="2" s="1"/>
  <c r="E158" i="2"/>
  <c r="E157" i="2"/>
  <c r="F156" i="2"/>
  <c r="G156" i="2" s="1"/>
  <c r="E156" i="2"/>
  <c r="E155" i="2" s="1"/>
  <c r="G155" i="2" s="1"/>
  <c r="F155" i="2"/>
  <c r="F154" i="2"/>
  <c r="F153" i="2" s="1"/>
  <c r="E154" i="2"/>
  <c r="G154" i="2" s="1"/>
  <c r="E153" i="2"/>
  <c r="G153" i="2" s="1"/>
  <c r="G152" i="2"/>
  <c r="F152" i="2"/>
  <c r="E152" i="2"/>
  <c r="G151" i="2"/>
  <c r="F151" i="2"/>
  <c r="E151" i="2"/>
  <c r="F150" i="2"/>
  <c r="F149" i="2" s="1"/>
  <c r="E150" i="2"/>
  <c r="G150" i="2" s="1"/>
  <c r="F148" i="2"/>
  <c r="G148" i="2" s="1"/>
  <c r="E148" i="2"/>
  <c r="E147" i="2" s="1"/>
  <c r="F146" i="2"/>
  <c r="F145" i="2" s="1"/>
  <c r="G145" i="2" s="1"/>
  <c r="E146" i="2"/>
  <c r="E145" i="2"/>
  <c r="G144" i="2"/>
  <c r="F144" i="2"/>
  <c r="E144" i="2"/>
  <c r="F143" i="2"/>
  <c r="E143" i="2"/>
  <c r="G143" i="2" s="1"/>
  <c r="F142" i="2"/>
  <c r="F141" i="2" s="1"/>
  <c r="E142" i="2"/>
  <c r="E141" i="2"/>
  <c r="G141" i="2" s="1"/>
  <c r="F138" i="2"/>
  <c r="F137" i="2" s="1"/>
  <c r="F136" i="2" s="1"/>
  <c r="F135" i="2" s="1"/>
  <c r="E138" i="2"/>
  <c r="E137" i="2"/>
  <c r="E136" i="2" s="1"/>
  <c r="G136" i="2"/>
  <c r="E135" i="2"/>
  <c r="G135" i="2" s="1"/>
  <c r="F134" i="2"/>
  <c r="F133" i="2" s="1"/>
  <c r="E134" i="2"/>
  <c r="G134" i="2" s="1"/>
  <c r="F132" i="2"/>
  <c r="F131" i="2"/>
  <c r="F130" i="2"/>
  <c r="F129" i="2" s="1"/>
  <c r="F128" i="2" s="1"/>
  <c r="E130" i="2"/>
  <c r="G130" i="2" s="1"/>
  <c r="E129" i="2"/>
  <c r="E128" i="2" s="1"/>
  <c r="G128" i="2" s="1"/>
  <c r="F127" i="2"/>
  <c r="E127" i="2"/>
  <c r="G127" i="2" s="1"/>
  <c r="F126" i="2"/>
  <c r="F125" i="2" s="1"/>
  <c r="F124" i="2" s="1"/>
  <c r="E126" i="2"/>
  <c r="G126" i="2" s="1"/>
  <c r="F123" i="2"/>
  <c r="G123" i="2" s="1"/>
  <c r="E123" i="2"/>
  <c r="F122" i="2"/>
  <c r="E122" i="2"/>
  <c r="G121" i="2"/>
  <c r="F121" i="2"/>
  <c r="F120" i="2" s="1"/>
  <c r="E121" i="2"/>
  <c r="E120" i="2" s="1"/>
  <c r="G120" i="2" s="1"/>
  <c r="F119" i="2"/>
  <c r="E119" i="2"/>
  <c r="G119" i="2" s="1"/>
  <c r="F118" i="2"/>
  <c r="E118" i="2"/>
  <c r="G118" i="2" s="1"/>
  <c r="F117" i="2"/>
  <c r="E117" i="2"/>
  <c r="F116" i="2"/>
  <c r="G115" i="2"/>
  <c r="F115" i="2"/>
  <c r="E115" i="2"/>
  <c r="F114" i="2"/>
  <c r="E114" i="2"/>
  <c r="G114" i="2" s="1"/>
  <c r="F113" i="2"/>
  <c r="F112" i="2" s="1"/>
  <c r="G112" i="2" s="1"/>
  <c r="E113" i="2"/>
  <c r="E112" i="2" s="1"/>
  <c r="F109" i="2"/>
  <c r="E109" i="2"/>
  <c r="F108" i="2"/>
  <c r="G108" i="2" s="1"/>
  <c r="E108" i="2"/>
  <c r="F107" i="2"/>
  <c r="F106" i="2" s="1"/>
  <c r="F100" i="2" s="1"/>
  <c r="G105" i="2"/>
  <c r="F105" i="2"/>
  <c r="E105" i="2"/>
  <c r="G104" i="2"/>
  <c r="F104" i="2"/>
  <c r="E104" i="2"/>
  <c r="F103" i="2"/>
  <c r="E103" i="2"/>
  <c r="E102" i="2" s="1"/>
  <c r="F102" i="2"/>
  <c r="F101" i="2" s="1"/>
  <c r="F99" i="2"/>
  <c r="G99" i="2" s="1"/>
  <c r="E99" i="2"/>
  <c r="F98" i="2"/>
  <c r="E98" i="2"/>
  <c r="G97" i="2"/>
  <c r="F97" i="2"/>
  <c r="E97" i="2"/>
  <c r="E96" i="2" s="1"/>
  <c r="E95" i="2"/>
  <c r="F94" i="2"/>
  <c r="F91" i="2" s="1"/>
  <c r="F90" i="2" s="1"/>
  <c r="E94" i="2"/>
  <c r="F93" i="2"/>
  <c r="E93" i="2"/>
  <c r="G93" i="2" s="1"/>
  <c r="F92" i="2"/>
  <c r="G92" i="2" s="1"/>
  <c r="E92" i="2"/>
  <c r="F89" i="2"/>
  <c r="E89" i="2"/>
  <c r="G89" i="2" s="1"/>
  <c r="F88" i="2"/>
  <c r="F87" i="2"/>
  <c r="E87" i="2"/>
  <c r="F86" i="2"/>
  <c r="F85" i="2" s="1"/>
  <c r="F84" i="2"/>
  <c r="G84" i="2" s="1"/>
  <c r="E84" i="2"/>
  <c r="G83" i="2"/>
  <c r="F83" i="2"/>
  <c r="E83" i="2"/>
  <c r="F82" i="2"/>
  <c r="E82" i="2"/>
  <c r="G82" i="2" s="1"/>
  <c r="E81" i="2"/>
  <c r="E80" i="2" s="1"/>
  <c r="F79" i="2"/>
  <c r="E79" i="2"/>
  <c r="G79" i="2" s="1"/>
  <c r="F78" i="2"/>
  <c r="E78" i="2"/>
  <c r="G78" i="2" s="1"/>
  <c r="F77" i="2"/>
  <c r="E77" i="2"/>
  <c r="G77" i="2" s="1"/>
  <c r="F76" i="2"/>
  <c r="F75" i="2"/>
  <c r="F74" i="2"/>
  <c r="F73" i="2"/>
  <c r="E73" i="2"/>
  <c r="G73" i="2" s="1"/>
  <c r="G72" i="2"/>
  <c r="F72" i="2"/>
  <c r="E72" i="2"/>
  <c r="G71" i="2"/>
  <c r="F71" i="2"/>
  <c r="E71" i="2"/>
  <c r="F70" i="2"/>
  <c r="F69" i="2" s="1"/>
  <c r="F68" i="2" s="1"/>
  <c r="E70" i="2"/>
  <c r="E69" i="2"/>
  <c r="G67" i="2"/>
  <c r="F67" i="2"/>
  <c r="E67" i="2"/>
  <c r="F66" i="2"/>
  <c r="E66" i="2"/>
  <c r="G66" i="2" s="1"/>
  <c r="G65" i="2"/>
  <c r="F65" i="2"/>
  <c r="E65" i="2"/>
  <c r="E64" i="2" s="1"/>
  <c r="E63" i="2"/>
  <c r="F62" i="2"/>
  <c r="E62" i="2"/>
  <c r="G62" i="2" s="1"/>
  <c r="F61" i="2"/>
  <c r="F60" i="2"/>
  <c r="G60" i="2" s="1"/>
  <c r="E60" i="2"/>
  <c r="F59" i="2"/>
  <c r="F58" i="2" s="1"/>
  <c r="G56" i="2"/>
  <c r="F56" i="2"/>
  <c r="E56" i="2"/>
  <c r="G55" i="2"/>
  <c r="F55" i="2"/>
  <c r="E55" i="2"/>
  <c r="F54" i="2"/>
  <c r="F53" i="2" s="1"/>
  <c r="F52" i="2" s="1"/>
  <c r="F51" i="2" s="1"/>
  <c r="E54" i="2"/>
  <c r="E53" i="2"/>
  <c r="F50" i="2"/>
  <c r="F49" i="2" s="1"/>
  <c r="F48" i="2" s="1"/>
  <c r="G48" i="2" s="1"/>
  <c r="E50" i="2"/>
  <c r="E49" i="2"/>
  <c r="E48" i="2" s="1"/>
  <c r="F47" i="2"/>
  <c r="E47" i="2"/>
  <c r="E46" i="2" s="1"/>
  <c r="F46" i="2"/>
  <c r="F45" i="2" s="1"/>
  <c r="F44" i="2"/>
  <c r="G44" i="2" s="1"/>
  <c r="E44" i="2"/>
  <c r="F43" i="2"/>
  <c r="F42" i="2" s="1"/>
  <c r="F41" i="2" s="1"/>
  <c r="G40" i="2"/>
  <c r="F40" i="2"/>
  <c r="E40" i="2"/>
  <c r="F39" i="2"/>
  <c r="E39" i="2"/>
  <c r="E38" i="2" s="1"/>
  <c r="G38" i="2" s="1"/>
  <c r="F38" i="2"/>
  <c r="F37" i="2"/>
  <c r="E37" i="2"/>
  <c r="F36" i="2"/>
  <c r="G36" i="2" s="1"/>
  <c r="E36" i="2"/>
  <c r="G35" i="2"/>
  <c r="F35" i="2"/>
  <c r="F34" i="2" s="1"/>
  <c r="E35" i="2"/>
  <c r="G33" i="2"/>
  <c r="F33" i="2"/>
  <c r="E33" i="2"/>
  <c r="G32" i="2"/>
  <c r="F32" i="2"/>
  <c r="E32" i="2"/>
  <c r="G31" i="2"/>
  <c r="F31" i="2"/>
  <c r="E31" i="2"/>
  <c r="E30" i="2" s="1"/>
  <c r="G30" i="2" s="1"/>
  <c r="F30" i="2"/>
  <c r="F29" i="2"/>
  <c r="E29" i="2"/>
  <c r="F28" i="2"/>
  <c r="G28" i="2" s="1"/>
  <c r="E28" i="2"/>
  <c r="F27" i="2"/>
  <c r="G27" i="2" s="1"/>
  <c r="E27" i="2"/>
  <c r="F25" i="2"/>
  <c r="E25" i="2"/>
  <c r="G25" i="2" s="1"/>
  <c r="G24" i="2"/>
  <c r="F24" i="2"/>
  <c r="E24" i="2"/>
  <c r="F23" i="2"/>
  <c r="F22" i="2"/>
  <c r="F20" i="2" s="1"/>
  <c r="E22" i="2"/>
  <c r="F21" i="2"/>
  <c r="E21" i="2"/>
  <c r="F19" i="2"/>
  <c r="E19" i="2"/>
  <c r="F18" i="2"/>
  <c r="E18" i="2"/>
  <c r="G17" i="2"/>
  <c r="F17" i="2"/>
  <c r="E17" i="2"/>
  <c r="E16" i="2" s="1"/>
  <c r="F14" i="2"/>
  <c r="F13" i="2" s="1"/>
  <c r="F10" i="2" s="1"/>
  <c r="E14" i="2"/>
  <c r="E13" i="2"/>
  <c r="G13" i="2" s="1"/>
  <c r="F12" i="2"/>
  <c r="F11" i="2"/>
  <c r="F55" i="1"/>
  <c r="F54" i="1"/>
  <c r="F53" i="1"/>
  <c r="F52" i="1"/>
  <c r="G51" i="1"/>
  <c r="G50" i="1"/>
  <c r="F50" i="1"/>
  <c r="E50" i="1"/>
  <c r="F49" i="1"/>
  <c r="F48" i="1"/>
  <c r="F47" i="1"/>
  <c r="F46" i="1"/>
  <c r="F45" i="1" s="1"/>
  <c r="F44" i="1"/>
  <c r="F43" i="1"/>
  <c r="F40" i="1"/>
  <c r="F39" i="1" s="1"/>
  <c r="F38" i="1"/>
  <c r="F37" i="1"/>
  <c r="F36" i="1" s="1"/>
  <c r="F34" i="1"/>
  <c r="F31" i="1"/>
  <c r="F29" i="1"/>
  <c r="F27" i="1"/>
  <c r="F24" i="1"/>
  <c r="F22" i="1"/>
  <c r="F20" i="1"/>
  <c r="F17" i="1" s="1"/>
  <c r="F19" i="1"/>
  <c r="F18" i="1"/>
  <c r="F15" i="1"/>
  <c r="F14" i="1"/>
  <c r="F13" i="1"/>
  <c r="G166" i="2" l="1"/>
  <c r="F220" i="2"/>
  <c r="F219" i="2" s="1"/>
  <c r="F367" i="2"/>
  <c r="F366" i="2" s="1"/>
  <c r="G368" i="2"/>
  <c r="M105" i="3"/>
  <c r="G102" i="2"/>
  <c r="E101" i="2"/>
  <c r="G46" i="2"/>
  <c r="E45" i="2"/>
  <c r="G45" i="2" s="1"/>
  <c r="G14" i="2"/>
  <c r="G18" i="2"/>
  <c r="G22" i="2"/>
  <c r="G122" i="2"/>
  <c r="G218" i="2"/>
  <c r="G226" i="2"/>
  <c r="G276" i="2"/>
  <c r="E275" i="2"/>
  <c r="E293" i="2"/>
  <c r="G293" i="2" s="1"/>
  <c r="G294" i="2"/>
  <c r="E298" i="2"/>
  <c r="G298" i="2" s="1"/>
  <c r="G299" i="2"/>
  <c r="G320" i="2"/>
  <c r="F399" i="2"/>
  <c r="F398" i="2" s="1"/>
  <c r="F397" i="2" s="1"/>
  <c r="E437" i="2"/>
  <c r="G437" i="2" s="1"/>
  <c r="G438" i="2"/>
  <c r="I46" i="3"/>
  <c r="K46" i="3" s="1"/>
  <c r="L45" i="3"/>
  <c r="L62" i="3"/>
  <c r="I63" i="3"/>
  <c r="K63" i="3" s="1"/>
  <c r="E363" i="2"/>
  <c r="V26" i="3"/>
  <c r="G260" i="2"/>
  <c r="E259" i="2"/>
  <c r="E311" i="2"/>
  <c r="G311" i="2" s="1"/>
  <c r="G312" i="2"/>
  <c r="E394" i="2"/>
  <c r="G394" i="2" s="1"/>
  <c r="G395" i="2"/>
  <c r="E23" i="2"/>
  <c r="G23" i="2" s="1"/>
  <c r="G39" i="2"/>
  <c r="G47" i="2"/>
  <c r="E91" i="2"/>
  <c r="G142" i="2"/>
  <c r="E149" i="2"/>
  <c r="G175" i="2"/>
  <c r="G203" i="2"/>
  <c r="G207" i="2"/>
  <c r="E211" i="2"/>
  <c r="G211" i="2" s="1"/>
  <c r="G231" i="2"/>
  <c r="F287" i="2"/>
  <c r="F286" i="2" s="1"/>
  <c r="E295" i="2"/>
  <c r="F324" i="2"/>
  <c r="G355" i="2"/>
  <c r="G428" i="2"/>
  <c r="E427" i="2"/>
  <c r="E439" i="2"/>
  <c r="G439" i="2" s="1"/>
  <c r="G440" i="2"/>
  <c r="G456" i="2"/>
  <c r="T10" i="3"/>
  <c r="T9" i="3" s="1"/>
  <c r="K24" i="3"/>
  <c r="E43" i="2"/>
  <c r="I88" i="3"/>
  <c r="K88" i="3" s="1"/>
  <c r="U87" i="3"/>
  <c r="I87" i="3" s="1"/>
  <c r="K87" i="3" s="1"/>
  <c r="V149" i="3"/>
  <c r="L192" i="3"/>
  <c r="I51" i="3"/>
  <c r="K51" i="3" s="1"/>
  <c r="L50" i="3"/>
  <c r="G103" i="2"/>
  <c r="E373" i="2"/>
  <c r="G373" i="2" s="1"/>
  <c r="G374" i="2"/>
  <c r="F26" i="2"/>
  <c r="G53" i="2"/>
  <c r="G137" i="2"/>
  <c r="F183" i="2"/>
  <c r="G189" i="2"/>
  <c r="G202" i="2"/>
  <c r="G227" i="2"/>
  <c r="E267" i="2"/>
  <c r="G267" i="2" s="1"/>
  <c r="E277" i="2"/>
  <c r="G277" i="2" s="1"/>
  <c r="G278" i="2"/>
  <c r="E304" i="2"/>
  <c r="E322" i="2"/>
  <c r="G322" i="2" s="1"/>
  <c r="G323" i="2"/>
  <c r="G328" i="2"/>
  <c r="F364" i="2"/>
  <c r="F363" i="2" s="1"/>
  <c r="F362" i="2" s="1"/>
  <c r="G365" i="2"/>
  <c r="G412" i="2"/>
  <c r="E411" i="2"/>
  <c r="F450" i="2"/>
  <c r="G453" i="2"/>
  <c r="E467" i="2"/>
  <c r="J26" i="3"/>
  <c r="F10" i="1"/>
  <c r="AB53" i="3"/>
  <c r="L127" i="3"/>
  <c r="I128" i="3"/>
  <c r="F262" i="2"/>
  <c r="E325" i="2"/>
  <c r="G325" i="2" s="1"/>
  <c r="G326" i="2"/>
  <c r="G29" i="2"/>
  <c r="E26" i="2"/>
  <c r="G26" i="2" s="1"/>
  <c r="G87" i="2"/>
  <c r="G352" i="2"/>
  <c r="E461" i="2"/>
  <c r="G462" i="2"/>
  <c r="F16" i="2"/>
  <c r="F15" i="2" s="1"/>
  <c r="F9" i="2" s="1"/>
  <c r="E68" i="2"/>
  <c r="G68" i="2" s="1"/>
  <c r="G69" i="2"/>
  <c r="G157" i="2"/>
  <c r="G19" i="2"/>
  <c r="G37" i="2"/>
  <c r="E34" i="2"/>
  <c r="G34" i="2" s="1"/>
  <c r="G54" i="2"/>
  <c r="G70" i="2"/>
  <c r="F96" i="2"/>
  <c r="F95" i="2" s="1"/>
  <c r="G95" i="2" s="1"/>
  <c r="E133" i="2"/>
  <c r="G138" i="2"/>
  <c r="G146" i="2"/>
  <c r="G158" i="2"/>
  <c r="E172" i="2"/>
  <c r="G172" i="2" s="1"/>
  <c r="G173" i="2"/>
  <c r="E181" i="2"/>
  <c r="G190" i="2"/>
  <c r="E208" i="2"/>
  <c r="G208" i="2" s="1"/>
  <c r="E237" i="2"/>
  <c r="G238" i="2"/>
  <c r="E263" i="2"/>
  <c r="G263" i="2" s="1"/>
  <c r="G264" i="2"/>
  <c r="F304" i="2"/>
  <c r="G313" i="2"/>
  <c r="E333" i="2"/>
  <c r="G333" i="2" s="1"/>
  <c r="G334" i="2"/>
  <c r="G408" i="2"/>
  <c r="O10" i="3"/>
  <c r="O9" i="3" s="1"/>
  <c r="K110" i="3"/>
  <c r="E76" i="2"/>
  <c r="L114" i="3"/>
  <c r="I116" i="3"/>
  <c r="K116" i="3" s="1"/>
  <c r="F476" i="2"/>
  <c r="F475" i="2" s="1"/>
  <c r="G475" i="2" s="1"/>
  <c r="G477" i="2"/>
  <c r="I17" i="3"/>
  <c r="K17" i="3" s="1"/>
  <c r="L16" i="3"/>
  <c r="I55" i="3"/>
  <c r="K55" i="3" s="1"/>
  <c r="E341" i="2"/>
  <c r="G341" i="2" s="1"/>
  <c r="G342" i="2"/>
  <c r="E386" i="2"/>
  <c r="G387" i="2"/>
  <c r="G109" i="2"/>
  <c r="E107" i="2"/>
  <c r="E196" i="2"/>
  <c r="G196" i="2" s="1"/>
  <c r="G197" i="2"/>
  <c r="E418" i="2"/>
  <c r="G419" i="2"/>
  <c r="E434" i="2"/>
  <c r="G435" i="2"/>
  <c r="Q122" i="3"/>
  <c r="Q121" i="3" s="1"/>
  <c r="Q120" i="3" s="1"/>
  <c r="I123" i="3"/>
  <c r="K123" i="3" s="1"/>
  <c r="N152" i="3"/>
  <c r="N151" i="3" s="1"/>
  <c r="N150" i="3" s="1"/>
  <c r="N149" i="3" s="1"/>
  <c r="I153" i="3"/>
  <c r="K153" i="3" s="1"/>
  <c r="G167" i="2"/>
  <c r="G49" i="2"/>
  <c r="F111" i="2"/>
  <c r="F110" i="2" s="1"/>
  <c r="E116" i="2"/>
  <c r="G116" i="2" s="1"/>
  <c r="G117" i="2"/>
  <c r="G209" i="2"/>
  <c r="E220" i="2"/>
  <c r="G221" i="2"/>
  <c r="G257" i="2"/>
  <c r="F256" i="2"/>
  <c r="G350" i="2"/>
  <c r="E348" i="2"/>
  <c r="G423" i="2"/>
  <c r="E458" i="2"/>
  <c r="G458" i="2" s="1"/>
  <c r="G459" i="2"/>
  <c r="E20" i="2"/>
  <c r="G20" i="2" s="1"/>
  <c r="G21" i="2"/>
  <c r="G50" i="2"/>
  <c r="E52" i="2"/>
  <c r="F64" i="2"/>
  <c r="F81" i="2"/>
  <c r="F80" i="2" s="1"/>
  <c r="G80" i="2" s="1"/>
  <c r="G94" i="2"/>
  <c r="G98" i="2"/>
  <c r="G113" i="2"/>
  <c r="E125" i="2"/>
  <c r="G129" i="2"/>
  <c r="F147" i="2"/>
  <c r="G147" i="2" s="1"/>
  <c r="G162" i="2"/>
  <c r="F165" i="2"/>
  <c r="F140" i="2" s="1"/>
  <c r="F139" i="2" s="1"/>
  <c r="G170" i="2"/>
  <c r="G177" i="2"/>
  <c r="E191" i="2"/>
  <c r="G191" i="2" s="1"/>
  <c r="G206" i="2"/>
  <c r="G210" i="2"/>
  <c r="G222" i="2"/>
  <c r="G229" i="2"/>
  <c r="E233" i="2"/>
  <c r="G233" i="2" s="1"/>
  <c r="G234" i="2"/>
  <c r="G273" i="2"/>
  <c r="F272" i="2"/>
  <c r="F271" i="2" s="1"/>
  <c r="G271" i="2" s="1"/>
  <c r="G280" i="2"/>
  <c r="F353" i="2"/>
  <c r="G372" i="2"/>
  <c r="E371" i="2"/>
  <c r="G371" i="2" s="1"/>
  <c r="G384" i="2"/>
  <c r="E382" i="2"/>
  <c r="G400" i="2"/>
  <c r="E413" i="2"/>
  <c r="G413" i="2" s="1"/>
  <c r="G414" i="2"/>
  <c r="F416" i="2"/>
  <c r="G424" i="2"/>
  <c r="G451" i="2"/>
  <c r="E12" i="2"/>
  <c r="K31" i="3"/>
  <c r="L141" i="3"/>
  <c r="I141" i="3" s="1"/>
  <c r="K141" i="3" s="1"/>
  <c r="P142" i="3"/>
  <c r="P141" i="3" s="1"/>
  <c r="I143" i="3"/>
  <c r="K143" i="3" s="1"/>
  <c r="E282" i="2"/>
  <c r="G283" i="2"/>
  <c r="G287" i="2"/>
  <c r="F295" i="2"/>
  <c r="G307" i="2"/>
  <c r="G315" i="2"/>
  <c r="G361" i="2"/>
  <c r="G425" i="2"/>
  <c r="E450" i="2"/>
  <c r="G450" i="2" s="1"/>
  <c r="I22" i="3"/>
  <c r="K22" i="3" s="1"/>
  <c r="L21" i="3"/>
  <c r="I35" i="3"/>
  <c r="K35" i="3" s="1"/>
  <c r="L34" i="3"/>
  <c r="T34" i="3"/>
  <c r="T33" i="3" s="1"/>
  <c r="T32" i="3" s="1"/>
  <c r="T26" i="3" s="1"/>
  <c r="AB34" i="3"/>
  <c r="Y54" i="3"/>
  <c r="I83" i="3"/>
  <c r="K83" i="3" s="1"/>
  <c r="L82" i="3"/>
  <c r="I82" i="3" s="1"/>
  <c r="K82" i="3" s="1"/>
  <c r="Y105" i="3"/>
  <c r="M125" i="3"/>
  <c r="I167" i="3"/>
  <c r="K167" i="3" s="1"/>
  <c r="L166" i="3"/>
  <c r="J149" i="3"/>
  <c r="G288" i="2"/>
  <c r="F386" i="2"/>
  <c r="F385" i="2" s="1"/>
  <c r="G406" i="2"/>
  <c r="E442" i="2"/>
  <c r="G442" i="2" s="1"/>
  <c r="G443" i="2"/>
  <c r="F460" i="2"/>
  <c r="S10" i="3"/>
  <c r="S9" i="3" s="1"/>
  <c r="Q10" i="3"/>
  <c r="Q9" i="3" s="1"/>
  <c r="R10" i="3"/>
  <c r="R9" i="3" s="1"/>
  <c r="I41" i="3"/>
  <c r="K41" i="3" s="1"/>
  <c r="AA54" i="3"/>
  <c r="AA53" i="3" s="1"/>
  <c r="AA26" i="3" s="1"/>
  <c r="Q53" i="3"/>
  <c r="Q26" i="3" s="1"/>
  <c r="I101" i="3"/>
  <c r="K101" i="3" s="1"/>
  <c r="P125" i="3"/>
  <c r="P105" i="3" s="1"/>
  <c r="I147" i="3"/>
  <c r="K147" i="3" s="1"/>
  <c r="X146" i="3"/>
  <c r="X145" i="3" s="1"/>
  <c r="I145" i="3" s="1"/>
  <c r="K145" i="3" s="1"/>
  <c r="O149" i="3"/>
  <c r="J160" i="3"/>
  <c r="F25" i="1" s="1"/>
  <c r="F21" i="1" s="1"/>
  <c r="S149" i="3"/>
  <c r="AA149" i="3"/>
  <c r="R193" i="3"/>
  <c r="I193" i="3" s="1"/>
  <c r="K193" i="3" s="1"/>
  <c r="Z193" i="3"/>
  <c r="Z192" i="3" s="1"/>
  <c r="Z186" i="3" s="1"/>
  <c r="Z180" i="3" s="1"/>
  <c r="I204" i="3"/>
  <c r="K204" i="3" s="1"/>
  <c r="T192" i="3"/>
  <c r="T186" i="3" s="1"/>
  <c r="T180" i="3" s="1"/>
  <c r="V180" i="3"/>
  <c r="Y213" i="3"/>
  <c r="Y186" i="3" s="1"/>
  <c r="Y180" i="3" s="1"/>
  <c r="Q213" i="3"/>
  <c r="Q186" i="3" s="1"/>
  <c r="Q180" i="3" s="1"/>
  <c r="Z239" i="3"/>
  <c r="G279" i="2"/>
  <c r="G289" i="2"/>
  <c r="G329" i="2"/>
  <c r="G337" i="2"/>
  <c r="G345" i="2"/>
  <c r="G349" i="2"/>
  <c r="E367" i="2"/>
  <c r="E378" i="2"/>
  <c r="G379" i="2"/>
  <c r="G407" i="2"/>
  <c r="K52" i="3"/>
  <c r="R65" i="3"/>
  <c r="I72" i="3"/>
  <c r="K72" i="3" s="1"/>
  <c r="X125" i="3"/>
  <c r="X105" i="3" s="1"/>
  <c r="K148" i="3"/>
  <c r="E401" i="2"/>
  <c r="P149" i="3"/>
  <c r="I163" i="3"/>
  <c r="K163" i="3" s="1"/>
  <c r="L162" i="3"/>
  <c r="S193" i="3"/>
  <c r="S192" i="3" s="1"/>
  <c r="AA193" i="3"/>
  <c r="AA192" i="3" s="1"/>
  <c r="W192" i="3"/>
  <c r="W186" i="3" s="1"/>
  <c r="W180" i="3" s="1"/>
  <c r="K211" i="3"/>
  <c r="I345" i="3"/>
  <c r="K345" i="3" s="1"/>
  <c r="L344" i="3"/>
  <c r="I14" i="3"/>
  <c r="K14" i="3" s="1"/>
  <c r="M13" i="3"/>
  <c r="Y10" i="3"/>
  <c r="Y9" i="3" s="1"/>
  <c r="O26" i="3"/>
  <c r="Q105" i="3"/>
  <c r="S106" i="3"/>
  <c r="S105" i="3" s="1"/>
  <c r="R149" i="3"/>
  <c r="W239" i="3"/>
  <c r="E291" i="2"/>
  <c r="E331" i="2"/>
  <c r="G331" i="2" s="1"/>
  <c r="E339" i="2"/>
  <c r="G339" i="2" s="1"/>
  <c r="G356" i="2"/>
  <c r="E354" i="2"/>
  <c r="G354" i="2" s="1"/>
  <c r="G369" i="2"/>
  <c r="G409" i="2"/>
  <c r="E472" i="2"/>
  <c r="J12" i="3"/>
  <c r="K15" i="3"/>
  <c r="AB10" i="3"/>
  <c r="AB9" i="3" s="1"/>
  <c r="Z10" i="3"/>
  <c r="Z9" i="3" s="1"/>
  <c r="I30" i="3"/>
  <c r="K30" i="3" s="1"/>
  <c r="L29" i="3"/>
  <c r="I38" i="3"/>
  <c r="K38" i="3" s="1"/>
  <c r="W54" i="3"/>
  <c r="W53" i="3" s="1"/>
  <c r="W26" i="3" s="1"/>
  <c r="W25" i="3" s="1"/>
  <c r="I56" i="3"/>
  <c r="K56" i="3" s="1"/>
  <c r="S101" i="3"/>
  <c r="S91" i="3" s="1"/>
  <c r="S53" i="3" s="1"/>
  <c r="S26" i="3" s="1"/>
  <c r="I102" i="3"/>
  <c r="K102" i="3" s="1"/>
  <c r="I109" i="3"/>
  <c r="K109" i="3" s="1"/>
  <c r="L108" i="3"/>
  <c r="T105" i="3"/>
  <c r="W105" i="3"/>
  <c r="I118" i="3"/>
  <c r="K118" i="3" s="1"/>
  <c r="S115" i="3"/>
  <c r="S114" i="3" s="1"/>
  <c r="Z125" i="3"/>
  <c r="V160" i="3"/>
  <c r="R239" i="3"/>
  <c r="R416" i="3"/>
  <c r="R415" i="3" s="1"/>
  <c r="R414" i="3" s="1"/>
  <c r="R413" i="3" s="1"/>
  <c r="I421" i="3"/>
  <c r="K421" i="3" s="1"/>
  <c r="N54" i="3"/>
  <c r="N53" i="3" s="1"/>
  <c r="N26" i="3" s="1"/>
  <c r="N25" i="3" s="1"/>
  <c r="V125" i="3"/>
  <c r="V105" i="3" s="1"/>
  <c r="I132" i="3"/>
  <c r="K132" i="3" s="1"/>
  <c r="I146" i="3"/>
  <c r="K146" i="3" s="1"/>
  <c r="I152" i="3"/>
  <c r="K152" i="3" s="1"/>
  <c r="L151" i="3"/>
  <c r="I182" i="3"/>
  <c r="K182" i="3" s="1"/>
  <c r="X181" i="3"/>
  <c r="I181" i="3" s="1"/>
  <c r="I208" i="3"/>
  <c r="K208" i="3" s="1"/>
  <c r="M213" i="3"/>
  <c r="M186" i="3" s="1"/>
  <c r="M180" i="3" s="1"/>
  <c r="M279" i="3"/>
  <c r="I280" i="3"/>
  <c r="J65" i="3"/>
  <c r="J53" i="3" s="1"/>
  <c r="F16" i="1" s="1"/>
  <c r="T65" i="3"/>
  <c r="T53" i="3" s="1"/>
  <c r="I76" i="3"/>
  <c r="K76" i="3" s="1"/>
  <c r="N138" i="3"/>
  <c r="I139" i="3"/>
  <c r="K139" i="3" s="1"/>
  <c r="Z149" i="3"/>
  <c r="I196" i="3"/>
  <c r="AB192" i="3"/>
  <c r="AB186" i="3" s="1"/>
  <c r="AB180" i="3" s="1"/>
  <c r="I441" i="3"/>
  <c r="K441" i="3" s="1"/>
  <c r="N434" i="3"/>
  <c r="N433" i="3" s="1"/>
  <c r="N432" i="3" s="1"/>
  <c r="I457" i="3"/>
  <c r="M456" i="3"/>
  <c r="E359" i="2"/>
  <c r="G359" i="2" s="1"/>
  <c r="K19" i="3"/>
  <c r="I60" i="3"/>
  <c r="K60" i="3" s="1"/>
  <c r="M59" i="3"/>
  <c r="I59" i="3" s="1"/>
  <c r="K59" i="3" s="1"/>
  <c r="I67" i="3"/>
  <c r="K67" i="3" s="1"/>
  <c r="M66" i="3"/>
  <c r="I89" i="3"/>
  <c r="K89" i="3" s="1"/>
  <c r="I94" i="3"/>
  <c r="K94" i="3" s="1"/>
  <c r="P91" i="3"/>
  <c r="I91" i="3" s="1"/>
  <c r="K91" i="3" s="1"/>
  <c r="X91" i="3"/>
  <c r="X53" i="3" s="1"/>
  <c r="X26" i="3" s="1"/>
  <c r="I135" i="3"/>
  <c r="K135" i="3" s="1"/>
  <c r="L134" i="3"/>
  <c r="I170" i="3"/>
  <c r="K170" i="3" s="1"/>
  <c r="L169" i="3"/>
  <c r="I178" i="3"/>
  <c r="K178" i="3" s="1"/>
  <c r="T177" i="3"/>
  <c r="O239" i="3"/>
  <c r="N376" i="3"/>
  <c r="I377" i="3"/>
  <c r="K377" i="3" s="1"/>
  <c r="E482" i="2"/>
  <c r="Y65" i="3"/>
  <c r="Y53" i="3" s="1"/>
  <c r="Y26" i="3" s="1"/>
  <c r="L65" i="3"/>
  <c r="I71" i="3"/>
  <c r="K71" i="3" s="1"/>
  <c r="I122" i="3"/>
  <c r="K122" i="3" s="1"/>
  <c r="L121" i="3"/>
  <c r="N125" i="3"/>
  <c r="N105" i="3" s="1"/>
  <c r="I131" i="3"/>
  <c r="K131" i="3" s="1"/>
  <c r="L130" i="3"/>
  <c r="I130" i="3" s="1"/>
  <c r="K130" i="3" s="1"/>
  <c r="I138" i="3"/>
  <c r="K138" i="3" s="1"/>
  <c r="Q149" i="3"/>
  <c r="I158" i="3"/>
  <c r="K158" i="3" s="1"/>
  <c r="L157" i="3"/>
  <c r="W160" i="3"/>
  <c r="W149" i="3" s="1"/>
  <c r="I174" i="3"/>
  <c r="K174" i="3" s="1"/>
  <c r="Y173" i="3"/>
  <c r="I217" i="3"/>
  <c r="K217" i="3" s="1"/>
  <c r="L214" i="3"/>
  <c r="S239" i="3"/>
  <c r="I69" i="3"/>
  <c r="P67" i="3"/>
  <c r="P66" i="3" s="1"/>
  <c r="P65" i="3" s="1"/>
  <c r="P53" i="3" s="1"/>
  <c r="P26" i="3" s="1"/>
  <c r="R91" i="3"/>
  <c r="Z91" i="3"/>
  <c r="Z53" i="3" s="1"/>
  <c r="Z26" i="3" s="1"/>
  <c r="Z25" i="3" s="1"/>
  <c r="I96" i="3"/>
  <c r="K96" i="3" s="1"/>
  <c r="J105" i="3"/>
  <c r="R105" i="3"/>
  <c r="Z105" i="3"/>
  <c r="O125" i="3"/>
  <c r="O105" i="3" s="1"/>
  <c r="N134" i="3"/>
  <c r="AB134" i="3"/>
  <c r="AB125" i="3" s="1"/>
  <c r="AB105" i="3" s="1"/>
  <c r="X187" i="3"/>
  <c r="I187" i="3" s="1"/>
  <c r="I188" i="3"/>
  <c r="I209" i="3"/>
  <c r="K209" i="3" s="1"/>
  <c r="U192" i="3"/>
  <c r="U186" i="3" s="1"/>
  <c r="U180" i="3" s="1"/>
  <c r="K243" i="3"/>
  <c r="P242" i="3"/>
  <c r="P241" i="3" s="1"/>
  <c r="P240" i="3" s="1"/>
  <c r="U239" i="3"/>
  <c r="L272" i="3"/>
  <c r="O234" i="3"/>
  <c r="I235" i="3"/>
  <c r="K235" i="3" s="1"/>
  <c r="I246" i="3"/>
  <c r="K246" i="3" s="1"/>
  <c r="L245" i="3"/>
  <c r="X239" i="3"/>
  <c r="N239" i="3"/>
  <c r="L301" i="3"/>
  <c r="I325" i="3"/>
  <c r="K325" i="3" s="1"/>
  <c r="R324" i="3"/>
  <c r="X329" i="3"/>
  <c r="X328" i="3" s="1"/>
  <c r="T359" i="3"/>
  <c r="T358" i="3" s="1"/>
  <c r="U359" i="3"/>
  <c r="U358" i="3" s="1"/>
  <c r="N375" i="3"/>
  <c r="I85" i="3"/>
  <c r="J214" i="3"/>
  <c r="J213" i="3" s="1"/>
  <c r="J186" i="3" s="1"/>
  <c r="R214" i="3"/>
  <c r="R213" i="3" s="1"/>
  <c r="AA214" i="3"/>
  <c r="I254" i="3"/>
  <c r="K254" i="3" s="1"/>
  <c r="P262" i="3"/>
  <c r="P261" i="3" s="1"/>
  <c r="P260" i="3" s="1"/>
  <c r="I263" i="3"/>
  <c r="K263" i="3" s="1"/>
  <c r="I289" i="3"/>
  <c r="K289" i="3" s="1"/>
  <c r="M286" i="3"/>
  <c r="M285" i="3" s="1"/>
  <c r="M284" i="3" s="1"/>
  <c r="U286" i="3"/>
  <c r="U285" i="3" s="1"/>
  <c r="Y359" i="3"/>
  <c r="Y358" i="3" s="1"/>
  <c r="W361" i="3"/>
  <c r="W360" i="3" s="1"/>
  <c r="W359" i="3" s="1"/>
  <c r="W358" i="3" s="1"/>
  <c r="S375" i="3"/>
  <c r="I386" i="3"/>
  <c r="K386" i="3" s="1"/>
  <c r="M385" i="3"/>
  <c r="I528" i="3"/>
  <c r="K528" i="3" s="1"/>
  <c r="L527" i="3"/>
  <c r="S214" i="3"/>
  <c r="L261" i="3"/>
  <c r="Q239" i="3"/>
  <c r="Y239" i="3"/>
  <c r="I291" i="3"/>
  <c r="K291" i="3" s="1"/>
  <c r="J328" i="3"/>
  <c r="Z328" i="3"/>
  <c r="I403" i="3"/>
  <c r="K403" i="3" s="1"/>
  <c r="L402" i="3"/>
  <c r="I249" i="3"/>
  <c r="K249" i="3" s="1"/>
  <c r="V245" i="3"/>
  <c r="V242" i="3" s="1"/>
  <c r="V241" i="3" s="1"/>
  <c r="V240" i="3" s="1"/>
  <c r="V239" i="3" s="1"/>
  <c r="L252" i="3"/>
  <c r="I268" i="3"/>
  <c r="K268" i="3" s="1"/>
  <c r="I315" i="3"/>
  <c r="K315" i="3" s="1"/>
  <c r="M314" i="3"/>
  <c r="M313" i="3" s="1"/>
  <c r="M312" i="3" s="1"/>
  <c r="M311" i="3" s="1"/>
  <c r="I376" i="3"/>
  <c r="K376" i="3" s="1"/>
  <c r="Q375" i="3"/>
  <c r="Y375" i="3"/>
  <c r="S223" i="3"/>
  <c r="I223" i="3" s="1"/>
  <c r="K223" i="3" s="1"/>
  <c r="AA223" i="3"/>
  <c r="I227" i="3"/>
  <c r="K227" i="3" s="1"/>
  <c r="I256" i="3"/>
  <c r="K256" i="3" s="1"/>
  <c r="P253" i="3"/>
  <c r="P252" i="3" s="1"/>
  <c r="P251" i="3" s="1"/>
  <c r="Q302" i="3"/>
  <c r="Q301" i="3" s="1"/>
  <c r="Q294" i="3" s="1"/>
  <c r="Q284" i="3" s="1"/>
  <c r="Y302" i="3"/>
  <c r="Y301" i="3" s="1"/>
  <c r="Y294" i="3" s="1"/>
  <c r="Z294" i="3"/>
  <c r="Z284" i="3" s="1"/>
  <c r="P385" i="3"/>
  <c r="P384" i="3" s="1"/>
  <c r="P383" i="3" s="1"/>
  <c r="P382" i="3" s="1"/>
  <c r="P375" i="3" s="1"/>
  <c r="X385" i="3"/>
  <c r="X384" i="3" s="1"/>
  <c r="X383" i="3" s="1"/>
  <c r="X382" i="3" s="1"/>
  <c r="X375" i="3" s="1"/>
  <c r="W399" i="3"/>
  <c r="W213" i="3"/>
  <c r="I220" i="3"/>
  <c r="K220" i="3" s="1"/>
  <c r="I224" i="3"/>
  <c r="K224" i="3" s="1"/>
  <c r="I267" i="3"/>
  <c r="K267" i="3" s="1"/>
  <c r="L266" i="3"/>
  <c r="R284" i="3"/>
  <c r="I303" i="3"/>
  <c r="K303" i="3" s="1"/>
  <c r="V329" i="3"/>
  <c r="V328" i="3" s="1"/>
  <c r="Y342" i="3"/>
  <c r="Y328" i="3" s="1"/>
  <c r="I350" i="3"/>
  <c r="U349" i="3"/>
  <c r="I340" i="3"/>
  <c r="K340" i="3" s="1"/>
  <c r="L339" i="3"/>
  <c r="I354" i="3"/>
  <c r="K354" i="3" s="1"/>
  <c r="I373" i="3"/>
  <c r="K373" i="3" s="1"/>
  <c r="M372" i="3"/>
  <c r="I417" i="3"/>
  <c r="K417" i="3" s="1"/>
  <c r="I419" i="3"/>
  <c r="M416" i="3"/>
  <c r="U432" i="3"/>
  <c r="M459" i="3"/>
  <c r="Q459" i="3"/>
  <c r="Q431" i="3" s="1"/>
  <c r="Q423" i="3" s="1"/>
  <c r="K282" i="3"/>
  <c r="L285" i="3"/>
  <c r="Y284" i="3"/>
  <c r="I299" i="3"/>
  <c r="K299" i="3" s="1"/>
  <c r="I318" i="3"/>
  <c r="K318" i="3" s="1"/>
  <c r="L314" i="3"/>
  <c r="Y353" i="3"/>
  <c r="I353" i="3" s="1"/>
  <c r="K353" i="3" s="1"/>
  <c r="I363" i="3"/>
  <c r="K363" i="3" s="1"/>
  <c r="M362" i="3"/>
  <c r="I366" i="3"/>
  <c r="K366" i="3" s="1"/>
  <c r="I393" i="3"/>
  <c r="K393" i="3" s="1"/>
  <c r="L392" i="3"/>
  <c r="I392" i="3" s="1"/>
  <c r="K392" i="3" s="1"/>
  <c r="R399" i="3"/>
  <c r="I482" i="3"/>
  <c r="K482" i="3" s="1"/>
  <c r="P284" i="3"/>
  <c r="I296" i="3"/>
  <c r="K296" i="3" s="1"/>
  <c r="I378" i="3"/>
  <c r="K378" i="3" s="1"/>
  <c r="L410" i="3"/>
  <c r="I410" i="3" s="1"/>
  <c r="K410" i="3" s="1"/>
  <c r="I411" i="3"/>
  <c r="K411" i="3" s="1"/>
  <c r="I462" i="3"/>
  <c r="K462" i="3" s="1"/>
  <c r="O294" i="3"/>
  <c r="O284" i="3" s="1"/>
  <c r="S302" i="3"/>
  <c r="S301" i="3" s="1"/>
  <c r="S294" i="3" s="1"/>
  <c r="S284" i="3" s="1"/>
  <c r="AA302" i="3"/>
  <c r="AA301" i="3" s="1"/>
  <c r="AA294" i="3" s="1"/>
  <c r="AA284" i="3" s="1"/>
  <c r="I320" i="3"/>
  <c r="K320" i="3" s="1"/>
  <c r="L359" i="3"/>
  <c r="O385" i="3"/>
  <c r="O384" i="3" s="1"/>
  <c r="O383" i="3" s="1"/>
  <c r="O382" i="3" s="1"/>
  <c r="O375" i="3" s="1"/>
  <c r="W385" i="3"/>
  <c r="W384" i="3" s="1"/>
  <c r="W383" i="3" s="1"/>
  <c r="W382" i="3" s="1"/>
  <c r="W375" i="3" s="1"/>
  <c r="R392" i="3"/>
  <c r="R383" i="3" s="1"/>
  <c r="R382" i="3" s="1"/>
  <c r="R375" i="3" s="1"/>
  <c r="I394" i="3"/>
  <c r="K394" i="3" s="1"/>
  <c r="I397" i="3"/>
  <c r="K397" i="3" s="1"/>
  <c r="L396" i="3"/>
  <c r="I396" i="3" s="1"/>
  <c r="K396" i="3" s="1"/>
  <c r="I456" i="3"/>
  <c r="I582" i="3"/>
  <c r="K582" i="3" s="1"/>
  <c r="I276" i="3"/>
  <c r="K276" i="3" s="1"/>
  <c r="U294" i="3"/>
  <c r="I333" i="3"/>
  <c r="K333" i="3" s="1"/>
  <c r="L332" i="3"/>
  <c r="I355" i="3"/>
  <c r="K355" i="3" s="1"/>
  <c r="Q361" i="3"/>
  <c r="Q360" i="3" s="1"/>
  <c r="Q359" i="3" s="1"/>
  <c r="Q358" i="3" s="1"/>
  <c r="U401" i="3"/>
  <c r="U400" i="3" s="1"/>
  <c r="AB416" i="3"/>
  <c r="AB415" i="3" s="1"/>
  <c r="AB414" i="3" s="1"/>
  <c r="AB413" i="3" s="1"/>
  <c r="AB399" i="3" s="1"/>
  <c r="J286" i="3"/>
  <c r="J285" i="3" s="1"/>
  <c r="I389" i="3"/>
  <c r="K389" i="3" s="1"/>
  <c r="Z399" i="3"/>
  <c r="I407" i="3"/>
  <c r="K407" i="3" s="1"/>
  <c r="I427" i="3"/>
  <c r="K427" i="3" s="1"/>
  <c r="L426" i="3"/>
  <c r="L434" i="3"/>
  <c r="T434" i="3"/>
  <c r="T433" i="3" s="1"/>
  <c r="T432" i="3" s="1"/>
  <c r="T431" i="3" s="1"/>
  <c r="T423" i="3" s="1"/>
  <c r="AB434" i="3"/>
  <c r="AB433" i="3" s="1"/>
  <c r="AB432" i="3" s="1"/>
  <c r="L538" i="3"/>
  <c r="P402" i="3"/>
  <c r="P401" i="3" s="1"/>
  <c r="P400" i="3" s="1"/>
  <c r="P399" i="3" s="1"/>
  <c r="U416" i="3"/>
  <c r="U415" i="3" s="1"/>
  <c r="U414" i="3" s="1"/>
  <c r="U413" i="3" s="1"/>
  <c r="O434" i="3"/>
  <c r="O433" i="3" s="1"/>
  <c r="O432" i="3" s="1"/>
  <c r="W434" i="3"/>
  <c r="W433" i="3" s="1"/>
  <c r="W432" i="3" s="1"/>
  <c r="I452" i="3"/>
  <c r="K452" i="3" s="1"/>
  <c r="M449" i="3"/>
  <c r="N461" i="3"/>
  <c r="N460" i="3" s="1"/>
  <c r="N459" i="3" s="1"/>
  <c r="O516" i="3"/>
  <c r="O515" i="3" s="1"/>
  <c r="O514" i="3" s="1"/>
  <c r="I517" i="3"/>
  <c r="K517" i="3" s="1"/>
  <c r="W516" i="3"/>
  <c r="W515" i="3" s="1"/>
  <c r="W514" i="3" s="1"/>
  <c r="K520" i="3"/>
  <c r="I489" i="3"/>
  <c r="K489" i="3" s="1"/>
  <c r="L484" i="3"/>
  <c r="I484" i="3" s="1"/>
  <c r="I504" i="3"/>
  <c r="K504" i="3" s="1"/>
  <c r="Q501" i="3"/>
  <c r="Q500" i="3" s="1"/>
  <c r="I511" i="3"/>
  <c r="K511" i="3" s="1"/>
  <c r="L510" i="3"/>
  <c r="I510" i="3" s="1"/>
  <c r="K510" i="3" s="1"/>
  <c r="V402" i="3"/>
  <c r="V401" i="3" s="1"/>
  <c r="V400" i="3" s="1"/>
  <c r="V399" i="3" s="1"/>
  <c r="P416" i="3"/>
  <c r="P415" i="3" s="1"/>
  <c r="P414" i="3" s="1"/>
  <c r="P413" i="3" s="1"/>
  <c r="X416" i="3"/>
  <c r="X415" i="3" s="1"/>
  <c r="X414" i="3" s="1"/>
  <c r="X413" i="3" s="1"/>
  <c r="V434" i="3"/>
  <c r="V433" i="3" s="1"/>
  <c r="V432" i="3" s="1"/>
  <c r="V431" i="3" s="1"/>
  <c r="V423" i="3" s="1"/>
  <c r="R434" i="3"/>
  <c r="R433" i="3" s="1"/>
  <c r="R432" i="3" s="1"/>
  <c r="Z434" i="3"/>
  <c r="Z433" i="3" s="1"/>
  <c r="J484" i="3"/>
  <c r="J461" i="3" s="1"/>
  <c r="J460" i="3" s="1"/>
  <c r="J459" i="3" s="1"/>
  <c r="I540" i="3"/>
  <c r="K540" i="3" s="1"/>
  <c r="M539" i="3"/>
  <c r="M538" i="3" s="1"/>
  <c r="M537" i="3" s="1"/>
  <c r="I428" i="3"/>
  <c r="K428" i="3" s="1"/>
  <c r="I437" i="3"/>
  <c r="K437" i="3" s="1"/>
  <c r="V461" i="3"/>
  <c r="V460" i="3" s="1"/>
  <c r="V459" i="3" s="1"/>
  <c r="Y461" i="3"/>
  <c r="Y460" i="3" s="1"/>
  <c r="Y459" i="3" s="1"/>
  <c r="I545" i="3"/>
  <c r="K545" i="3" s="1"/>
  <c r="L544" i="3"/>
  <c r="AB537" i="3"/>
  <c r="X402" i="3"/>
  <c r="X401" i="3" s="1"/>
  <c r="X400" i="3" s="1"/>
  <c r="X399" i="3" s="1"/>
  <c r="I408" i="3"/>
  <c r="K408" i="3" s="1"/>
  <c r="X434" i="3"/>
  <c r="X433" i="3" s="1"/>
  <c r="X432" i="3" s="1"/>
  <c r="AA537" i="3"/>
  <c r="N402" i="3"/>
  <c r="N401" i="3" s="1"/>
  <c r="N400" i="3" s="1"/>
  <c r="N399" i="3" s="1"/>
  <c r="Y432" i="3"/>
  <c r="Y431" i="3" s="1"/>
  <c r="Y423" i="3" s="1"/>
  <c r="I468" i="3"/>
  <c r="K468" i="3" s="1"/>
  <c r="AB461" i="3"/>
  <c r="AB460" i="3" s="1"/>
  <c r="AB459" i="3" s="1"/>
  <c r="I480" i="3"/>
  <c r="K480" i="3" s="1"/>
  <c r="I487" i="3"/>
  <c r="I491" i="3"/>
  <c r="K491" i="3" s="1"/>
  <c r="O497" i="3"/>
  <c r="I497" i="3" s="1"/>
  <c r="K497" i="3" s="1"/>
  <c r="I498" i="3"/>
  <c r="K498" i="3" s="1"/>
  <c r="N537" i="3"/>
  <c r="I446" i="3"/>
  <c r="K446" i="3" s="1"/>
  <c r="I478" i="3"/>
  <c r="K478" i="3" s="1"/>
  <c r="I495" i="3"/>
  <c r="K495" i="3" s="1"/>
  <c r="Q516" i="3"/>
  <c r="Q515" i="3" s="1"/>
  <c r="Q514" i="3" s="1"/>
  <c r="Y516" i="3"/>
  <c r="Y515" i="3" s="1"/>
  <c r="Y514" i="3" s="1"/>
  <c r="I525" i="3"/>
  <c r="K525" i="3" s="1"/>
  <c r="N516" i="3"/>
  <c r="N515" i="3" s="1"/>
  <c r="N514" i="3" s="1"/>
  <c r="V516" i="3"/>
  <c r="V515" i="3" s="1"/>
  <c r="V514" i="3" s="1"/>
  <c r="I531" i="3"/>
  <c r="I466" i="3"/>
  <c r="K466" i="3" s="1"/>
  <c r="R461" i="3"/>
  <c r="R460" i="3" s="1"/>
  <c r="R459" i="3" s="1"/>
  <c r="Z461" i="3"/>
  <c r="Z460" i="3" s="1"/>
  <c r="Z459" i="3" s="1"/>
  <c r="L501" i="3"/>
  <c r="I506" i="3"/>
  <c r="K506" i="3" s="1"/>
  <c r="J516" i="3"/>
  <c r="J515" i="3" s="1"/>
  <c r="J514" i="3" s="1"/>
  <c r="F33" i="1" s="1"/>
  <c r="R516" i="3"/>
  <c r="R515" i="3" s="1"/>
  <c r="R514" i="3" s="1"/>
  <c r="Z516" i="3"/>
  <c r="Z515" i="3" s="1"/>
  <c r="Z514" i="3" s="1"/>
  <c r="R644" i="3"/>
  <c r="Z644" i="3"/>
  <c r="W592" i="3"/>
  <c r="S644" i="3"/>
  <c r="S628" i="3" s="1"/>
  <c r="S592" i="3" s="1"/>
  <c r="S434" i="3"/>
  <c r="S433" i="3" s="1"/>
  <c r="S432" i="3" s="1"/>
  <c r="S431" i="3" s="1"/>
  <c r="S423" i="3" s="1"/>
  <c r="AA434" i="3"/>
  <c r="AA433" i="3" s="1"/>
  <c r="AA432" i="3" s="1"/>
  <c r="AA431" i="3" s="1"/>
  <c r="AA423" i="3" s="1"/>
  <c r="I454" i="3"/>
  <c r="K454" i="3" s="1"/>
  <c r="I464" i="3"/>
  <c r="K464" i="3" s="1"/>
  <c r="I470" i="3"/>
  <c r="K470" i="3" s="1"/>
  <c r="I535" i="3"/>
  <c r="K535" i="3" s="1"/>
  <c r="X537" i="3"/>
  <c r="L570" i="3"/>
  <c r="T592" i="3"/>
  <c r="J628" i="3"/>
  <c r="I652" i="3"/>
  <c r="K652" i="3" s="1"/>
  <c r="L651" i="3"/>
  <c r="AB644" i="3"/>
  <c r="I450" i="3"/>
  <c r="Z449" i="3"/>
  <c r="Z448" i="3" s="1"/>
  <c r="I474" i="3"/>
  <c r="K474" i="3" s="1"/>
  <c r="I493" i="3"/>
  <c r="I522" i="3"/>
  <c r="K522" i="3" s="1"/>
  <c r="S537" i="3"/>
  <c r="W549" i="3"/>
  <c r="W537" i="3" s="1"/>
  <c r="Q571" i="3"/>
  <c r="Q570" i="3" s="1"/>
  <c r="Y571" i="3"/>
  <c r="Y570" i="3" s="1"/>
  <c r="I596" i="3"/>
  <c r="K596" i="3" s="1"/>
  <c r="I445" i="3"/>
  <c r="K445" i="3" s="1"/>
  <c r="AA449" i="3"/>
  <c r="AA448" i="3" s="1"/>
  <c r="J501" i="3"/>
  <c r="J500" i="3" s="1"/>
  <c r="I534" i="3"/>
  <c r="K534" i="3" s="1"/>
  <c r="K597" i="3"/>
  <c r="T628" i="3"/>
  <c r="P549" i="3"/>
  <c r="P537" i="3" s="1"/>
  <c r="P431" i="3" s="1"/>
  <c r="P423" i="3" s="1"/>
  <c r="O556" i="3"/>
  <c r="O549" i="3" s="1"/>
  <c r="O537" i="3" s="1"/>
  <c r="I578" i="3"/>
  <c r="K578" i="3" s="1"/>
  <c r="I621" i="3"/>
  <c r="K621" i="3" s="1"/>
  <c r="Y616" i="3"/>
  <c r="Y599" i="3" s="1"/>
  <c r="Y592" i="3" s="1"/>
  <c r="Q556" i="3"/>
  <c r="Q549" i="3" s="1"/>
  <c r="Q537" i="3" s="1"/>
  <c r="Y556" i="3"/>
  <c r="Y549" i="3" s="1"/>
  <c r="Y537" i="3" s="1"/>
  <c r="I566" i="3"/>
  <c r="K566" i="3" s="1"/>
  <c r="L565" i="3"/>
  <c r="I554" i="3"/>
  <c r="K554" i="3" s="1"/>
  <c r="L553" i="3"/>
  <c r="I557" i="3"/>
  <c r="K557" i="3" s="1"/>
  <c r="M565" i="3"/>
  <c r="M564" i="3" s="1"/>
  <c r="U565" i="3"/>
  <c r="U564" i="3" s="1"/>
  <c r="U537" i="3" s="1"/>
  <c r="I572" i="3"/>
  <c r="K572" i="3" s="1"/>
  <c r="I589" i="3"/>
  <c r="K589" i="3" s="1"/>
  <c r="P676" i="3"/>
  <c r="I676" i="3" s="1"/>
  <c r="K676" i="3" s="1"/>
  <c r="I677" i="3"/>
  <c r="K677" i="3" s="1"/>
  <c r="I579" i="3"/>
  <c r="K579" i="3" s="1"/>
  <c r="P602" i="3"/>
  <c r="P601" i="3" s="1"/>
  <c r="P600" i="3" s="1"/>
  <c r="P599" i="3" s="1"/>
  <c r="Q644" i="3"/>
  <c r="I660" i="3"/>
  <c r="L657" i="3"/>
  <c r="O700" i="3"/>
  <c r="L588" i="3"/>
  <c r="L595" i="3"/>
  <c r="L601" i="3"/>
  <c r="I619" i="3"/>
  <c r="K619" i="3" s="1"/>
  <c r="L618" i="3"/>
  <c r="Z629" i="3"/>
  <c r="I634" i="3"/>
  <c r="K634" i="3" s="1"/>
  <c r="I647" i="3"/>
  <c r="K647" i="3" s="1"/>
  <c r="X644" i="3"/>
  <c r="X628" i="3" s="1"/>
  <c r="X592" i="3" s="1"/>
  <c r="O657" i="3"/>
  <c r="O656" i="3" s="1"/>
  <c r="O644" i="3" s="1"/>
  <c r="O628" i="3" s="1"/>
  <c r="O592" i="3" s="1"/>
  <c r="I658" i="3"/>
  <c r="I674" i="3"/>
  <c r="R559" i="3"/>
  <c r="I559" i="3" s="1"/>
  <c r="K559" i="3" s="1"/>
  <c r="Q625" i="3"/>
  <c r="I625" i="3" s="1"/>
  <c r="K625" i="3" s="1"/>
  <c r="I626" i="3"/>
  <c r="K626" i="3" s="1"/>
  <c r="U628" i="3"/>
  <c r="U592" i="3" s="1"/>
  <c r="AA644" i="3"/>
  <c r="AA628" i="3" s="1"/>
  <c r="AA592" i="3" s="1"/>
  <c r="I646" i="3"/>
  <c r="K646" i="3" s="1"/>
  <c r="M645" i="3"/>
  <c r="U644" i="3"/>
  <c r="P687" i="3"/>
  <c r="P680" i="3" s="1"/>
  <c r="I697" i="3"/>
  <c r="K697" i="3" s="1"/>
  <c r="Y696" i="3"/>
  <c r="I642" i="3"/>
  <c r="K642" i="3" s="1"/>
  <c r="AB641" i="3"/>
  <c r="AB629" i="3" s="1"/>
  <c r="AB628" i="3" s="1"/>
  <c r="AB592" i="3" s="1"/>
  <c r="I668" i="3"/>
  <c r="K668" i="3" s="1"/>
  <c r="L667" i="3"/>
  <c r="I667" i="3" s="1"/>
  <c r="K667" i="3" s="1"/>
  <c r="X687" i="3"/>
  <c r="X680" i="3" s="1"/>
  <c r="Q729" i="3"/>
  <c r="I745" i="3"/>
  <c r="K745" i="3" s="1"/>
  <c r="L744" i="3"/>
  <c r="I603" i="3"/>
  <c r="K603" i="3" s="1"/>
  <c r="V603" i="3"/>
  <c r="V602" i="3" s="1"/>
  <c r="V601" i="3" s="1"/>
  <c r="V600" i="3" s="1"/>
  <c r="V599" i="3" s="1"/>
  <c r="V592" i="3" s="1"/>
  <c r="I604" i="3"/>
  <c r="I613" i="3"/>
  <c r="K613" i="3" s="1"/>
  <c r="I614" i="3"/>
  <c r="K614" i="3" s="1"/>
  <c r="J616" i="3"/>
  <c r="K622" i="3"/>
  <c r="R630" i="3"/>
  <c r="R629" i="3" s="1"/>
  <c r="R628" i="3" s="1"/>
  <c r="R592" i="3" s="1"/>
  <c r="I632" i="3"/>
  <c r="K632" i="3" s="1"/>
  <c r="L631" i="3"/>
  <c r="I669" i="3"/>
  <c r="K669" i="3" s="1"/>
  <c r="I605" i="3"/>
  <c r="K605" i="3" s="1"/>
  <c r="I636" i="3"/>
  <c r="K636" i="3" s="1"/>
  <c r="Q628" i="3"/>
  <c r="Q592" i="3" s="1"/>
  <c r="Y628" i="3"/>
  <c r="Y644" i="3"/>
  <c r="P644" i="3"/>
  <c r="P628" i="3" s="1"/>
  <c r="N664" i="3"/>
  <c r="N663" i="3" s="1"/>
  <c r="N644" i="3" s="1"/>
  <c r="N628" i="3" s="1"/>
  <c r="N592" i="3" s="1"/>
  <c r="I665" i="3"/>
  <c r="K665" i="3" s="1"/>
  <c r="AB687" i="3"/>
  <c r="AB680" i="3" s="1"/>
  <c r="V680" i="3"/>
  <c r="O687" i="3"/>
  <c r="O680" i="3" s="1"/>
  <c r="L672" i="3"/>
  <c r="R687" i="3"/>
  <c r="R680" i="3" s="1"/>
  <c r="N684" i="3"/>
  <c r="I685" i="3"/>
  <c r="K685" i="3" s="1"/>
  <c r="I703" i="3"/>
  <c r="K703" i="3" s="1"/>
  <c r="AA700" i="3"/>
  <c r="Z687" i="3"/>
  <c r="Z680" i="3" s="1"/>
  <c r="AA687" i="3"/>
  <c r="AA680" i="3" s="1"/>
  <c r="N702" i="3"/>
  <c r="N701" i="3" s="1"/>
  <c r="N700" i="3" s="1"/>
  <c r="N687" i="3" s="1"/>
  <c r="I707" i="3"/>
  <c r="K707" i="3" s="1"/>
  <c r="V729" i="3"/>
  <c r="M673" i="3"/>
  <c r="M672" i="3" s="1"/>
  <c r="I692" i="3"/>
  <c r="K692" i="3" s="1"/>
  <c r="L691" i="3"/>
  <c r="U700" i="3"/>
  <c r="I711" i="3"/>
  <c r="K711" i="3" s="1"/>
  <c r="I726" i="3"/>
  <c r="K726" i="3" s="1"/>
  <c r="I755" i="3"/>
  <c r="K755" i="3" s="1"/>
  <c r="R749" i="3"/>
  <c r="I749" i="3" s="1"/>
  <c r="K749" i="3" s="1"/>
  <c r="L663" i="3"/>
  <c r="I663" i="3" s="1"/>
  <c r="K663" i="3" s="1"/>
  <c r="I678" i="3"/>
  <c r="K678" i="3" s="1"/>
  <c r="N713" i="3"/>
  <c r="I714" i="3"/>
  <c r="K714" i="3" s="1"/>
  <c r="I721" i="3"/>
  <c r="K721" i="3" s="1"/>
  <c r="U687" i="3"/>
  <c r="U680" i="3" s="1"/>
  <c r="Y737" i="3"/>
  <c r="Y736" i="3" s="1"/>
  <c r="Y729" i="3" s="1"/>
  <c r="AB700" i="3"/>
  <c r="Q702" i="3"/>
  <c r="Q701" i="3" s="1"/>
  <c r="Q700" i="3" s="1"/>
  <c r="Q687" i="3" s="1"/>
  <c r="Q680" i="3" s="1"/>
  <c r="Y702" i="3"/>
  <c r="Y701" i="3" s="1"/>
  <c r="Y700" i="3" s="1"/>
  <c r="I709" i="3"/>
  <c r="K709" i="3" s="1"/>
  <c r="I713" i="3"/>
  <c r="K713" i="3" s="1"/>
  <c r="L716" i="3"/>
  <c r="I716" i="3" s="1"/>
  <c r="K716" i="3" s="1"/>
  <c r="S687" i="3"/>
  <c r="S680" i="3" s="1"/>
  <c r="W737" i="3"/>
  <c r="W736" i="3" s="1"/>
  <c r="W729" i="3" s="1"/>
  <c r="N776" i="3"/>
  <c r="N775" i="3" s="1"/>
  <c r="N736" i="3" s="1"/>
  <c r="N729" i="3" s="1"/>
  <c r="I777" i="3"/>
  <c r="K777" i="3" s="1"/>
  <c r="W788" i="3"/>
  <c r="W781" i="3" s="1"/>
  <c r="M717" i="3"/>
  <c r="M716" i="3" s="1"/>
  <c r="M700" i="3" s="1"/>
  <c r="M687" i="3" s="1"/>
  <c r="M680" i="3" s="1"/>
  <c r="Z737" i="3"/>
  <c r="Z736" i="3" s="1"/>
  <c r="Z729" i="3" s="1"/>
  <c r="N788" i="3"/>
  <c r="N781" i="3" s="1"/>
  <c r="V788" i="3"/>
  <c r="V781" i="3" s="1"/>
  <c r="AA737" i="3"/>
  <c r="AA736" i="3" s="1"/>
  <c r="AA729" i="3" s="1"/>
  <c r="I751" i="3"/>
  <c r="K751" i="3" s="1"/>
  <c r="O772" i="3"/>
  <c r="I772" i="3" s="1"/>
  <c r="K772" i="3" s="1"/>
  <c r="I773" i="3"/>
  <c r="K773" i="3" s="1"/>
  <c r="Y703" i="3"/>
  <c r="I761" i="3"/>
  <c r="K761" i="3" s="1"/>
  <c r="M738" i="3"/>
  <c r="M737" i="3" s="1"/>
  <c r="M736" i="3" s="1"/>
  <c r="M729" i="3" s="1"/>
  <c r="I740" i="3"/>
  <c r="K740" i="3" s="1"/>
  <c r="I765" i="3"/>
  <c r="K765" i="3" s="1"/>
  <c r="L764" i="3"/>
  <c r="I768" i="3"/>
  <c r="K768" i="3" s="1"/>
  <c r="L775" i="3"/>
  <c r="T788" i="3"/>
  <c r="T781" i="3" s="1"/>
  <c r="I796" i="3"/>
  <c r="K796" i="3" s="1"/>
  <c r="R737" i="3"/>
  <c r="R736" i="3" s="1"/>
  <c r="R729" i="3" s="1"/>
  <c r="I750" i="3"/>
  <c r="K750" i="3" s="1"/>
  <c r="L701" i="3"/>
  <c r="L725" i="3"/>
  <c r="S737" i="3"/>
  <c r="S736" i="3" s="1"/>
  <c r="S729" i="3" s="1"/>
  <c r="U749" i="3"/>
  <c r="U737" i="3" s="1"/>
  <c r="U736" i="3" s="1"/>
  <c r="U729" i="3" s="1"/>
  <c r="L759" i="3"/>
  <c r="I759" i="3" s="1"/>
  <c r="K759" i="3" s="1"/>
  <c r="I760" i="3"/>
  <c r="K760" i="3" s="1"/>
  <c r="I778" i="3"/>
  <c r="K778" i="3" s="1"/>
  <c r="P788" i="3"/>
  <c r="P781" i="3" s="1"/>
  <c r="X788" i="3"/>
  <c r="X781" i="3" s="1"/>
  <c r="I804" i="3"/>
  <c r="K804" i="3" s="1"/>
  <c r="L803" i="3"/>
  <c r="I733" i="3"/>
  <c r="K733" i="3" s="1"/>
  <c r="L732" i="3"/>
  <c r="I739" i="3"/>
  <c r="K739" i="3" s="1"/>
  <c r="I756" i="3"/>
  <c r="K756" i="3" s="1"/>
  <c r="I767" i="3"/>
  <c r="K767" i="3" s="1"/>
  <c r="I786" i="3"/>
  <c r="L785" i="3"/>
  <c r="AB788" i="3"/>
  <c r="AB781" i="3" s="1"/>
  <c r="Q791" i="3"/>
  <c r="Q790" i="3" s="1"/>
  <c r="Q789" i="3" s="1"/>
  <c r="Q788" i="3" s="1"/>
  <c r="Q781" i="3" s="1"/>
  <c r="Y791" i="3"/>
  <c r="Y790" i="3" s="1"/>
  <c r="Y789" i="3" s="1"/>
  <c r="Y788" i="3" s="1"/>
  <c r="Y781" i="3" s="1"/>
  <c r="I798" i="3"/>
  <c r="K798" i="3" s="1"/>
  <c r="O804" i="3"/>
  <c r="O803" i="3" s="1"/>
  <c r="O802" i="3" s="1"/>
  <c r="O788" i="3" s="1"/>
  <c r="O781" i="3" s="1"/>
  <c r="W804" i="3"/>
  <c r="W803" i="3" s="1"/>
  <c r="W802" i="3" s="1"/>
  <c r="L790" i="3"/>
  <c r="F32" i="1" l="1"/>
  <c r="J431" i="3"/>
  <c r="J423" i="3" s="1"/>
  <c r="W8" i="3"/>
  <c r="Q25" i="3"/>
  <c r="J180" i="3"/>
  <c r="F28" i="1"/>
  <c r="F26" i="1" s="1"/>
  <c r="O737" i="3"/>
  <c r="O736" i="3" s="1"/>
  <c r="O729" i="3" s="1"/>
  <c r="I527" i="3"/>
  <c r="K527" i="3" s="1"/>
  <c r="L516" i="3"/>
  <c r="E433" i="2"/>
  <c r="G433" i="2" s="1"/>
  <c r="G434" i="2"/>
  <c r="E42" i="2"/>
  <c r="G43" i="2"/>
  <c r="L789" i="3"/>
  <c r="I790" i="3"/>
  <c r="K790" i="3" s="1"/>
  <c r="I701" i="3"/>
  <c r="K701" i="3" s="1"/>
  <c r="L700" i="3"/>
  <c r="I700" i="3" s="1"/>
  <c r="L763" i="3"/>
  <c r="I763" i="3" s="1"/>
  <c r="K763" i="3" s="1"/>
  <c r="I764" i="3"/>
  <c r="K764" i="3" s="1"/>
  <c r="I696" i="3"/>
  <c r="K696" i="3" s="1"/>
  <c r="Y695" i="3"/>
  <c r="I695" i="3" s="1"/>
  <c r="L594" i="3"/>
  <c r="I595" i="3"/>
  <c r="K595" i="3" s="1"/>
  <c r="L500" i="3"/>
  <c r="I500" i="3" s="1"/>
  <c r="K500" i="3" s="1"/>
  <c r="I501" i="3"/>
  <c r="K501" i="3" s="1"/>
  <c r="I544" i="3"/>
  <c r="K544" i="3" s="1"/>
  <c r="L543" i="3"/>
  <c r="I543" i="3" s="1"/>
  <c r="K543" i="3" s="1"/>
  <c r="L338" i="3"/>
  <c r="I253" i="3"/>
  <c r="K253" i="3" s="1"/>
  <c r="K85" i="3"/>
  <c r="E88" i="2"/>
  <c r="I302" i="3"/>
  <c r="K302" i="3" s="1"/>
  <c r="O233" i="3"/>
  <c r="I234" i="3"/>
  <c r="K234" i="3" s="1"/>
  <c r="I65" i="3"/>
  <c r="K65" i="3" s="1"/>
  <c r="I66" i="3"/>
  <c r="K66" i="3" s="1"/>
  <c r="M65" i="3"/>
  <c r="F436" i="2"/>
  <c r="E381" i="2"/>
  <c r="G382" i="2"/>
  <c r="G220" i="2"/>
  <c r="G467" i="2"/>
  <c r="V25" i="3"/>
  <c r="V8" i="3" s="1"/>
  <c r="I45" i="3"/>
  <c r="K45" i="3" s="1"/>
  <c r="L44" i="3"/>
  <c r="I44" i="3" s="1"/>
  <c r="E11" i="2"/>
  <c r="G12" i="2"/>
  <c r="I684" i="3"/>
  <c r="K684" i="3" s="1"/>
  <c r="N683" i="3"/>
  <c r="J599" i="3"/>
  <c r="J592" i="3" s="1"/>
  <c r="F35" i="1"/>
  <c r="L587" i="3"/>
  <c r="I588" i="3"/>
  <c r="K588" i="3" s="1"/>
  <c r="I570" i="3"/>
  <c r="K570" i="3" s="1"/>
  <c r="I434" i="3"/>
  <c r="K434" i="3" s="1"/>
  <c r="L433" i="3"/>
  <c r="U399" i="3"/>
  <c r="L358" i="3"/>
  <c r="U431" i="3"/>
  <c r="U423" i="3" s="1"/>
  <c r="M384" i="3"/>
  <c r="I385" i="3"/>
  <c r="K385" i="3" s="1"/>
  <c r="R192" i="3"/>
  <c r="R186" i="3" s="1"/>
  <c r="R180" i="3" s="1"/>
  <c r="K181" i="3"/>
  <c r="E27" i="1"/>
  <c r="G27" i="1" s="1"/>
  <c r="F11" i="1"/>
  <c r="J11" i="3"/>
  <c r="J10" i="3" s="1"/>
  <c r="J9" i="3" s="1"/>
  <c r="E290" i="2"/>
  <c r="G291" i="2"/>
  <c r="M12" i="3"/>
  <c r="M11" i="3" s="1"/>
  <c r="M10" i="3" s="1"/>
  <c r="M9" i="3" s="1"/>
  <c r="I13" i="3"/>
  <c r="K13" i="3" s="1"/>
  <c r="AB339" i="3"/>
  <c r="AB338" i="3" s="1"/>
  <c r="AB337" i="3" s="1"/>
  <c r="AB329" i="3" s="1"/>
  <c r="AB328" i="3" s="1"/>
  <c r="AB33" i="3"/>
  <c r="AB32" i="3" s="1"/>
  <c r="AB26" i="3" s="1"/>
  <c r="AB25" i="3" s="1"/>
  <c r="E281" i="2"/>
  <c r="G281" i="2" s="1"/>
  <c r="G282" i="2"/>
  <c r="E417" i="2"/>
  <c r="G418" i="2"/>
  <c r="I114" i="3"/>
  <c r="K114" i="3" s="1"/>
  <c r="G237" i="2"/>
  <c r="E236" i="2"/>
  <c r="L49" i="3"/>
  <c r="I50" i="3"/>
  <c r="K50" i="3" s="1"/>
  <c r="G295" i="2"/>
  <c r="G149" i="2"/>
  <c r="E362" i="2"/>
  <c r="G362" i="2" s="1"/>
  <c r="G363" i="2"/>
  <c r="E319" i="2"/>
  <c r="G319" i="2" s="1"/>
  <c r="G16" i="2"/>
  <c r="E100" i="2"/>
  <c r="G100" i="2" s="1"/>
  <c r="G101" i="2"/>
  <c r="W431" i="3"/>
  <c r="W423" i="3" s="1"/>
  <c r="L251" i="3"/>
  <c r="I251" i="3" s="1"/>
  <c r="K251" i="3" s="1"/>
  <c r="I252" i="3"/>
  <c r="K252" i="3" s="1"/>
  <c r="L550" i="3"/>
  <c r="I553" i="3"/>
  <c r="K553" i="3" s="1"/>
  <c r="I651" i="3"/>
  <c r="K651" i="3" s="1"/>
  <c r="L650" i="3"/>
  <c r="I571" i="3"/>
  <c r="K571" i="3" s="1"/>
  <c r="O461" i="3"/>
  <c r="O460" i="3" s="1"/>
  <c r="O459" i="3" s="1"/>
  <c r="O431" i="3" s="1"/>
  <c r="O423" i="3" s="1"/>
  <c r="Z432" i="3"/>
  <c r="Z431" i="3" s="1"/>
  <c r="Z423" i="3" s="1"/>
  <c r="I426" i="3"/>
  <c r="K426" i="3" s="1"/>
  <c r="L425" i="3"/>
  <c r="I416" i="3"/>
  <c r="K416" i="3" s="1"/>
  <c r="M415" i="3"/>
  <c r="Y169" i="3"/>
  <c r="Y160" i="3" s="1"/>
  <c r="Y149" i="3" s="1"/>
  <c r="Y25" i="3" s="1"/>
  <c r="I173" i="3"/>
  <c r="K173" i="3" s="1"/>
  <c r="E481" i="2"/>
  <c r="G482" i="2"/>
  <c r="I134" i="3"/>
  <c r="K134" i="3" s="1"/>
  <c r="N431" i="3"/>
  <c r="N423" i="3" s="1"/>
  <c r="I29" i="3"/>
  <c r="K29" i="3" s="1"/>
  <c r="L28" i="3"/>
  <c r="E471" i="2"/>
  <c r="G472" i="2"/>
  <c r="R53" i="3"/>
  <c r="R26" i="3" s="1"/>
  <c r="G476" i="2"/>
  <c r="I166" i="3"/>
  <c r="K166" i="3" s="1"/>
  <c r="L165" i="3"/>
  <c r="I165" i="3" s="1"/>
  <c r="K165" i="3" s="1"/>
  <c r="M54" i="3"/>
  <c r="I115" i="3"/>
  <c r="K115" i="3" s="1"/>
  <c r="E132" i="2"/>
  <c r="G133" i="2"/>
  <c r="I127" i="3"/>
  <c r="L126" i="3"/>
  <c r="G304" i="2"/>
  <c r="G364" i="2"/>
  <c r="I785" i="3"/>
  <c r="L784" i="3"/>
  <c r="I744" i="3"/>
  <c r="K744" i="3" s="1"/>
  <c r="L738" i="3"/>
  <c r="AB431" i="3"/>
  <c r="AB423" i="3" s="1"/>
  <c r="AB8" i="3" s="1"/>
  <c r="L313" i="3"/>
  <c r="I314" i="3"/>
  <c r="K314" i="3" s="1"/>
  <c r="Z628" i="3"/>
  <c r="Z592" i="3" s="1"/>
  <c r="Z8" i="3" s="1"/>
  <c r="I641" i="3"/>
  <c r="K641" i="3" s="1"/>
  <c r="X431" i="3"/>
  <c r="X423" i="3" s="1"/>
  <c r="R431" i="3"/>
  <c r="R423" i="3" s="1"/>
  <c r="I539" i="3"/>
  <c r="K539" i="3" s="1"/>
  <c r="P239" i="3"/>
  <c r="P25" i="3" s="1"/>
  <c r="P8" i="3" s="1"/>
  <c r="I151" i="3"/>
  <c r="K151" i="3" s="1"/>
  <c r="L150" i="3"/>
  <c r="I150" i="3" s="1"/>
  <c r="I108" i="3"/>
  <c r="K108" i="3" s="1"/>
  <c r="L107" i="3"/>
  <c r="I162" i="3"/>
  <c r="K162" i="3" s="1"/>
  <c r="L161" i="3"/>
  <c r="I34" i="3"/>
  <c r="K34" i="3" s="1"/>
  <c r="L33" i="3"/>
  <c r="F63" i="2"/>
  <c r="G64" i="2"/>
  <c r="G348" i="2"/>
  <c r="E347" i="2"/>
  <c r="E75" i="2"/>
  <c r="G76" i="2"/>
  <c r="G411" i="2"/>
  <c r="E404" i="2"/>
  <c r="X186" i="3"/>
  <c r="X180" i="3" s="1"/>
  <c r="X25" i="3" s="1"/>
  <c r="X8" i="3" s="1"/>
  <c r="E90" i="2"/>
  <c r="G90" i="2" s="1"/>
  <c r="G91" i="2"/>
  <c r="I602" i="3"/>
  <c r="K602" i="3" s="1"/>
  <c r="L294" i="3"/>
  <c r="I294" i="3" s="1"/>
  <c r="K294" i="3" s="1"/>
  <c r="I301" i="3"/>
  <c r="K301" i="3" s="1"/>
  <c r="G461" i="2"/>
  <c r="E460" i="2"/>
  <c r="G460" i="2" s="1"/>
  <c r="E15" i="2"/>
  <c r="G15" i="2" s="1"/>
  <c r="I791" i="3"/>
  <c r="K791" i="3" s="1"/>
  <c r="I702" i="3"/>
  <c r="K702" i="3" s="1"/>
  <c r="I691" i="3"/>
  <c r="K691" i="3" s="1"/>
  <c r="L690" i="3"/>
  <c r="K604" i="3"/>
  <c r="E185" i="2"/>
  <c r="M644" i="3"/>
  <c r="M628" i="3" s="1"/>
  <c r="M592" i="3" s="1"/>
  <c r="I618" i="3"/>
  <c r="K618" i="3" s="1"/>
  <c r="L617" i="3"/>
  <c r="I657" i="3"/>
  <c r="L656" i="3"/>
  <c r="I656" i="3" s="1"/>
  <c r="I538" i="3"/>
  <c r="K538" i="3" s="1"/>
  <c r="L331" i="3"/>
  <c r="I332" i="3"/>
  <c r="K332" i="3" s="1"/>
  <c r="M361" i="3"/>
  <c r="I362" i="3"/>
  <c r="K362" i="3" s="1"/>
  <c r="I285" i="3"/>
  <c r="L284" i="3"/>
  <c r="L265" i="3"/>
  <c r="I265" i="3" s="1"/>
  <c r="K265" i="3" s="1"/>
  <c r="I266" i="3"/>
  <c r="K266" i="3" s="1"/>
  <c r="L383" i="3"/>
  <c r="I402" i="3"/>
  <c r="K402" i="3" s="1"/>
  <c r="L401" i="3"/>
  <c r="I261" i="3"/>
  <c r="K261" i="3" s="1"/>
  <c r="L260" i="3"/>
  <c r="K69" i="3"/>
  <c r="E61" i="2"/>
  <c r="L343" i="3"/>
  <c r="I344" i="3"/>
  <c r="K344" i="3" s="1"/>
  <c r="E51" i="2"/>
  <c r="G51" i="2" s="1"/>
  <c r="G52" i="2"/>
  <c r="E106" i="2"/>
  <c r="G106" i="2" s="1"/>
  <c r="G107" i="2"/>
  <c r="L12" i="3"/>
  <c r="I16" i="3"/>
  <c r="K16" i="3" s="1"/>
  <c r="G181" i="2"/>
  <c r="E178" i="2"/>
  <c r="G178" i="2" s="1"/>
  <c r="G81" i="2"/>
  <c r="E230" i="2"/>
  <c r="G230" i="2" s="1"/>
  <c r="L54" i="3"/>
  <c r="L53" i="3" s="1"/>
  <c r="I62" i="3"/>
  <c r="K62" i="3" s="1"/>
  <c r="G367" i="2"/>
  <c r="E366" i="2"/>
  <c r="G366" i="2" s="1"/>
  <c r="E385" i="2"/>
  <c r="G385" i="2" s="1"/>
  <c r="G386" i="2"/>
  <c r="I776" i="3"/>
  <c r="K776" i="3" s="1"/>
  <c r="I631" i="3"/>
  <c r="K631" i="3" s="1"/>
  <c r="L630" i="3"/>
  <c r="I645" i="3"/>
  <c r="K645" i="3" s="1"/>
  <c r="I664" i="3"/>
  <c r="K664" i="3" s="1"/>
  <c r="M448" i="3"/>
  <c r="I449" i="3"/>
  <c r="K449" i="3" s="1"/>
  <c r="I286" i="3"/>
  <c r="K286" i="3" s="1"/>
  <c r="M371" i="3"/>
  <c r="I372" i="3"/>
  <c r="K372" i="3" s="1"/>
  <c r="I349" i="3"/>
  <c r="U348" i="3"/>
  <c r="I262" i="3"/>
  <c r="K262" i="3" s="1"/>
  <c r="AA213" i="3"/>
  <c r="AA186" i="3" s="1"/>
  <c r="AA180" i="3" s="1"/>
  <c r="AA25" i="3" s="1"/>
  <c r="AA8" i="3" s="1"/>
  <c r="I324" i="3"/>
  <c r="R323" i="3"/>
  <c r="I323" i="3" s="1"/>
  <c r="K323" i="3" s="1"/>
  <c r="I245" i="3"/>
  <c r="K245" i="3" s="1"/>
  <c r="L242" i="3"/>
  <c r="L120" i="3"/>
  <c r="I120" i="3" s="1"/>
  <c r="I121" i="3"/>
  <c r="K121" i="3" s="1"/>
  <c r="E353" i="2"/>
  <c r="G353" i="2" s="1"/>
  <c r="I142" i="3"/>
  <c r="K142" i="3" s="1"/>
  <c r="F255" i="2"/>
  <c r="G256" i="2"/>
  <c r="G272" i="2"/>
  <c r="I192" i="3"/>
  <c r="K192" i="3" s="1"/>
  <c r="E426" i="2"/>
  <c r="G426" i="2" s="1"/>
  <c r="G427" i="2"/>
  <c r="E111" i="2"/>
  <c r="G96" i="2"/>
  <c r="E165" i="2"/>
  <c r="G165" i="2" s="1"/>
  <c r="I725" i="3"/>
  <c r="K725" i="3" s="1"/>
  <c r="L724" i="3"/>
  <c r="P592" i="3"/>
  <c r="J284" i="3"/>
  <c r="J25" i="3" s="1"/>
  <c r="F42" i="1"/>
  <c r="F41" i="1" s="1"/>
  <c r="L213" i="3"/>
  <c r="I213" i="3" s="1"/>
  <c r="K213" i="3" s="1"/>
  <c r="I214" i="3"/>
  <c r="K214" i="3" s="1"/>
  <c r="I732" i="3"/>
  <c r="K732" i="3" s="1"/>
  <c r="L731" i="3"/>
  <c r="I803" i="3"/>
  <c r="K803" i="3" s="1"/>
  <c r="L802" i="3"/>
  <c r="I802" i="3" s="1"/>
  <c r="I775" i="3"/>
  <c r="K775" i="3" s="1"/>
  <c r="I717" i="3"/>
  <c r="K717" i="3" s="1"/>
  <c r="I672" i="3"/>
  <c r="I601" i="3"/>
  <c r="K601" i="3" s="1"/>
  <c r="L600" i="3"/>
  <c r="I565" i="3"/>
  <c r="K565" i="3" s="1"/>
  <c r="L564" i="3"/>
  <c r="I564" i="3" s="1"/>
  <c r="K564" i="3" s="1"/>
  <c r="I673" i="3"/>
  <c r="I556" i="3"/>
  <c r="K556" i="3" s="1"/>
  <c r="K484" i="3"/>
  <c r="L461" i="3"/>
  <c r="S213" i="3"/>
  <c r="S186" i="3" s="1"/>
  <c r="S180" i="3" s="1"/>
  <c r="S25" i="3" s="1"/>
  <c r="S8" i="3" s="1"/>
  <c r="U284" i="3"/>
  <c r="L156" i="3"/>
  <c r="I157" i="3"/>
  <c r="K157" i="3" s="1"/>
  <c r="T176" i="3"/>
  <c r="I177" i="3"/>
  <c r="K177" i="3" s="1"/>
  <c r="I279" i="3"/>
  <c r="K279" i="3" s="1"/>
  <c r="M275" i="3"/>
  <c r="G401" i="2"/>
  <c r="E399" i="2"/>
  <c r="E377" i="2"/>
  <c r="G378" i="2"/>
  <c r="Q8" i="3"/>
  <c r="L20" i="3"/>
  <c r="I21" i="3"/>
  <c r="K21" i="3" s="1"/>
  <c r="F285" i="2"/>
  <c r="E124" i="2"/>
  <c r="G124" i="2" s="1"/>
  <c r="G125" i="2"/>
  <c r="F9" i="1"/>
  <c r="E258" i="2"/>
  <c r="G259" i="2"/>
  <c r="U53" i="3"/>
  <c r="U26" i="3" s="1"/>
  <c r="E274" i="2"/>
  <c r="G275" i="2"/>
  <c r="I600" i="3" l="1"/>
  <c r="K600" i="3" s="1"/>
  <c r="L241" i="3"/>
  <c r="I242" i="3"/>
  <c r="K242" i="3" s="1"/>
  <c r="I401" i="3"/>
  <c r="K401" i="3" s="1"/>
  <c r="L400" i="3"/>
  <c r="G255" i="2"/>
  <c r="F242" i="2"/>
  <c r="F241" i="2" s="1"/>
  <c r="M370" i="3"/>
  <c r="I370" i="3" s="1"/>
  <c r="K370" i="3" s="1"/>
  <c r="I371" i="3"/>
  <c r="K371" i="3" s="1"/>
  <c r="K150" i="3"/>
  <c r="E23" i="1"/>
  <c r="G23" i="1" s="1"/>
  <c r="G290" i="2"/>
  <c r="E286" i="2"/>
  <c r="I587" i="3"/>
  <c r="K587" i="3" s="1"/>
  <c r="L586" i="3"/>
  <c r="K44" i="3"/>
  <c r="E13" i="1"/>
  <c r="G13" i="1" s="1"/>
  <c r="E380" i="2"/>
  <c r="G380" i="2" s="1"/>
  <c r="G381" i="2"/>
  <c r="I339" i="3"/>
  <c r="K339" i="3" s="1"/>
  <c r="K695" i="3"/>
  <c r="E47" i="1"/>
  <c r="G47" i="1" s="1"/>
  <c r="G417" i="2"/>
  <c r="E416" i="2"/>
  <c r="G416" i="2" s="1"/>
  <c r="I331" i="3"/>
  <c r="K331" i="3" s="1"/>
  <c r="L330" i="3"/>
  <c r="E184" i="2"/>
  <c r="G185" i="2"/>
  <c r="G63" i="2"/>
  <c r="F57" i="2"/>
  <c r="F8" i="2" s="1"/>
  <c r="I425" i="3"/>
  <c r="K425" i="3" s="1"/>
  <c r="L424" i="3"/>
  <c r="I424" i="3" s="1"/>
  <c r="K424" i="3" s="1"/>
  <c r="I550" i="3"/>
  <c r="K550" i="3" s="1"/>
  <c r="L549" i="3"/>
  <c r="J8" i="3"/>
  <c r="G42" i="2"/>
  <c r="E41" i="2"/>
  <c r="G41" i="2" s="1"/>
  <c r="G399" i="2"/>
  <c r="E398" i="2"/>
  <c r="I338" i="3"/>
  <c r="K338" i="3" s="1"/>
  <c r="L337" i="3"/>
  <c r="I337" i="3" s="1"/>
  <c r="K337" i="3" s="1"/>
  <c r="G274" i="2"/>
  <c r="E262" i="2"/>
  <c r="G262" i="2" s="1"/>
  <c r="K324" i="3"/>
  <c r="E55" i="1"/>
  <c r="G55" i="1" s="1"/>
  <c r="I343" i="3"/>
  <c r="L342" i="3"/>
  <c r="G404" i="2"/>
  <c r="E403" i="2"/>
  <c r="G403" i="2" s="1"/>
  <c r="I33" i="3"/>
  <c r="K33" i="3" s="1"/>
  <c r="L32" i="3"/>
  <c r="I32" i="3" s="1"/>
  <c r="I313" i="3"/>
  <c r="K313" i="3" s="1"/>
  <c r="L312" i="3"/>
  <c r="I126" i="3"/>
  <c r="L125" i="3"/>
  <c r="I125" i="3" s="1"/>
  <c r="I49" i="3"/>
  <c r="K49" i="3" s="1"/>
  <c r="L48" i="3"/>
  <c r="I48" i="3" s="1"/>
  <c r="I233" i="3"/>
  <c r="O180" i="3"/>
  <c r="O25" i="3" s="1"/>
  <c r="O8" i="3" s="1"/>
  <c r="U25" i="3"/>
  <c r="I20" i="3"/>
  <c r="K20" i="3" s="1"/>
  <c r="M432" i="3"/>
  <c r="M431" i="3" s="1"/>
  <c r="M423" i="3" s="1"/>
  <c r="I448" i="3"/>
  <c r="K448" i="3" s="1"/>
  <c r="G61" i="2"/>
  <c r="E59" i="2"/>
  <c r="I690" i="3"/>
  <c r="K690" i="3" s="1"/>
  <c r="L689" i="3"/>
  <c r="R25" i="3"/>
  <c r="R8" i="3" s="1"/>
  <c r="G481" i="2"/>
  <c r="E478" i="2"/>
  <c r="G478" i="2" s="1"/>
  <c r="G236" i="2"/>
  <c r="E235" i="2"/>
  <c r="G235" i="2" s="1"/>
  <c r="N682" i="3"/>
  <c r="I683" i="3"/>
  <c r="K683" i="3" s="1"/>
  <c r="M383" i="3"/>
  <c r="M382" i="3" s="1"/>
  <c r="M375" i="3" s="1"/>
  <c r="I384" i="3"/>
  <c r="K384" i="3" s="1"/>
  <c r="I275" i="3"/>
  <c r="K275" i="3" s="1"/>
  <c r="M274" i="3"/>
  <c r="I176" i="3"/>
  <c r="K176" i="3" s="1"/>
  <c r="T160" i="3"/>
  <c r="T149" i="3" s="1"/>
  <c r="T25" i="3" s="1"/>
  <c r="T8" i="3" s="1"/>
  <c r="K802" i="3"/>
  <c r="E44" i="1"/>
  <c r="G44" i="1" s="1"/>
  <c r="I12" i="3"/>
  <c r="L11" i="3"/>
  <c r="I11" i="3" s="1"/>
  <c r="K11" i="3" s="1"/>
  <c r="I284" i="3"/>
  <c r="K284" i="3" s="1"/>
  <c r="I161" i="3"/>
  <c r="K161" i="3" s="1"/>
  <c r="L160" i="3"/>
  <c r="I160" i="3" s="1"/>
  <c r="L737" i="3"/>
  <c r="I738" i="3"/>
  <c r="K738" i="3" s="1"/>
  <c r="I433" i="3"/>
  <c r="K433" i="3" s="1"/>
  <c r="L432" i="3"/>
  <c r="M53" i="3"/>
  <c r="M26" i="3" s="1"/>
  <c r="G88" i="2"/>
  <c r="E86" i="2"/>
  <c r="K700" i="3"/>
  <c r="E48" i="1"/>
  <c r="G48" i="1" s="1"/>
  <c r="I516" i="3"/>
  <c r="K516" i="3" s="1"/>
  <c r="L515" i="3"/>
  <c r="Y687" i="3"/>
  <c r="Y680" i="3" s="1"/>
  <c r="Y8" i="3" s="1"/>
  <c r="M360" i="3"/>
  <c r="I361" i="3"/>
  <c r="K361" i="3" s="1"/>
  <c r="M414" i="3"/>
  <c r="I415" i="3"/>
  <c r="K415" i="3" s="1"/>
  <c r="I789" i="3"/>
  <c r="K789" i="3" s="1"/>
  <c r="L788" i="3"/>
  <c r="I461" i="3"/>
  <c r="K461" i="3" s="1"/>
  <c r="L460" i="3"/>
  <c r="L382" i="3"/>
  <c r="E242" i="2"/>
  <c r="G258" i="2"/>
  <c r="I724" i="3"/>
  <c r="K724" i="3" s="1"/>
  <c r="L723" i="3"/>
  <c r="I723" i="3" s="1"/>
  <c r="L186" i="3"/>
  <c r="I348" i="3"/>
  <c r="E54" i="1" s="1"/>
  <c r="G54" i="1" s="1"/>
  <c r="U342" i="3"/>
  <c r="U328" i="3" s="1"/>
  <c r="I260" i="3"/>
  <c r="K285" i="3"/>
  <c r="E42" i="1"/>
  <c r="E74" i="2"/>
  <c r="G74" i="2" s="1"/>
  <c r="G75" i="2"/>
  <c r="E131" i="2"/>
  <c r="G131" i="2" s="1"/>
  <c r="G132" i="2"/>
  <c r="G471" i="2"/>
  <c r="E470" i="2"/>
  <c r="E140" i="2"/>
  <c r="F30" i="1"/>
  <c r="F8" i="1" s="1"/>
  <c r="I594" i="3"/>
  <c r="K594" i="3" s="1"/>
  <c r="L593" i="3"/>
  <c r="I593" i="3" s="1"/>
  <c r="K593" i="3" s="1"/>
  <c r="E110" i="2"/>
  <c r="G110" i="2" s="1"/>
  <c r="G111" i="2"/>
  <c r="G377" i="2"/>
  <c r="E376" i="2"/>
  <c r="G376" i="2" s="1"/>
  <c r="I156" i="3"/>
  <c r="K156" i="3" s="1"/>
  <c r="L155" i="3"/>
  <c r="I731" i="3"/>
  <c r="K731" i="3" s="1"/>
  <c r="L730" i="3"/>
  <c r="I730" i="3" s="1"/>
  <c r="K730" i="3" s="1"/>
  <c r="K120" i="3"/>
  <c r="E19" i="1"/>
  <c r="G19" i="1" s="1"/>
  <c r="I630" i="3"/>
  <c r="K630" i="3" s="1"/>
  <c r="L629" i="3"/>
  <c r="I54" i="3"/>
  <c r="K54" i="3" s="1"/>
  <c r="I617" i="3"/>
  <c r="K617" i="3" s="1"/>
  <c r="L616" i="3"/>
  <c r="I616" i="3" s="1"/>
  <c r="K616" i="3" s="1"/>
  <c r="G347" i="2"/>
  <c r="E324" i="2"/>
  <c r="G324" i="2" s="1"/>
  <c r="I107" i="3"/>
  <c r="K107" i="3" s="1"/>
  <c r="L106" i="3"/>
  <c r="I784" i="3"/>
  <c r="L783" i="3"/>
  <c r="I28" i="3"/>
  <c r="K28" i="3" s="1"/>
  <c r="L27" i="3"/>
  <c r="I650" i="3"/>
  <c r="K650" i="3" s="1"/>
  <c r="L644" i="3"/>
  <c r="I644" i="3" s="1"/>
  <c r="E10" i="2"/>
  <c r="G11" i="2"/>
  <c r="E219" i="2"/>
  <c r="G219" i="2" s="1"/>
  <c r="I169" i="3"/>
  <c r="K169" i="3" s="1"/>
  <c r="L375" i="3" l="1"/>
  <c r="I375" i="3" s="1"/>
  <c r="K375" i="3" s="1"/>
  <c r="I382" i="3"/>
  <c r="K382" i="3" s="1"/>
  <c r="M359" i="3"/>
  <c r="I360" i="3"/>
  <c r="K360" i="3" s="1"/>
  <c r="L311" i="3"/>
  <c r="I311" i="3" s="1"/>
  <c r="K311" i="3" s="1"/>
  <c r="I312" i="3"/>
  <c r="K312" i="3" s="1"/>
  <c r="K12" i="3"/>
  <c r="E11" i="1"/>
  <c r="G11" i="1" s="1"/>
  <c r="L26" i="3"/>
  <c r="I27" i="3"/>
  <c r="I515" i="3"/>
  <c r="K515" i="3" s="1"/>
  <c r="L514" i="3"/>
  <c r="I514" i="3" s="1"/>
  <c r="L149" i="3"/>
  <c r="I149" i="3" s="1"/>
  <c r="K149" i="3" s="1"/>
  <c r="I155" i="3"/>
  <c r="K723" i="3"/>
  <c r="E49" i="1"/>
  <c r="G49" i="1" s="1"/>
  <c r="L781" i="3"/>
  <c r="I781" i="3" s="1"/>
  <c r="K781" i="3" s="1"/>
  <c r="I788" i="3"/>
  <c r="K788" i="3" s="1"/>
  <c r="I682" i="3"/>
  <c r="K682" i="3" s="1"/>
  <c r="N681" i="3"/>
  <c r="E58" i="2"/>
  <c r="G59" i="2"/>
  <c r="K233" i="3"/>
  <c r="E29" i="1"/>
  <c r="G29" i="1" s="1"/>
  <c r="E183" i="2"/>
  <c r="G183" i="2" s="1"/>
  <c r="G184" i="2"/>
  <c r="I460" i="3"/>
  <c r="K460" i="3" s="1"/>
  <c r="L459" i="3"/>
  <c r="I459" i="3" s="1"/>
  <c r="I432" i="3"/>
  <c r="K32" i="3"/>
  <c r="E12" i="1"/>
  <c r="G12" i="1" s="1"/>
  <c r="I783" i="3"/>
  <c r="L782" i="3"/>
  <c r="I782" i="3" s="1"/>
  <c r="G42" i="1"/>
  <c r="I737" i="3"/>
  <c r="K737" i="3" s="1"/>
  <c r="L736" i="3"/>
  <c r="K48" i="3"/>
  <c r="E15" i="1"/>
  <c r="G15" i="1" s="1"/>
  <c r="I549" i="3"/>
  <c r="K549" i="3" s="1"/>
  <c r="L537" i="3"/>
  <c r="I537" i="3" s="1"/>
  <c r="L329" i="3"/>
  <c r="I330" i="3"/>
  <c r="I241" i="3"/>
  <c r="K241" i="3" s="1"/>
  <c r="L240" i="3"/>
  <c r="L180" i="3"/>
  <c r="I180" i="3" s="1"/>
  <c r="K180" i="3" s="1"/>
  <c r="I186" i="3"/>
  <c r="I629" i="3"/>
  <c r="L628" i="3"/>
  <c r="I628" i="3" s="1"/>
  <c r="K628" i="3" s="1"/>
  <c r="G140" i="2"/>
  <c r="K160" i="3"/>
  <c r="E25" i="1"/>
  <c r="G25" i="1" s="1"/>
  <c r="L599" i="3"/>
  <c r="K644" i="3"/>
  <c r="E38" i="1"/>
  <c r="G38" i="1" s="1"/>
  <c r="I106" i="3"/>
  <c r="L105" i="3"/>
  <c r="I105" i="3" s="1"/>
  <c r="K105" i="3" s="1"/>
  <c r="G470" i="2"/>
  <c r="E436" i="2"/>
  <c r="G436" i="2" s="1"/>
  <c r="M413" i="3"/>
  <c r="I414" i="3"/>
  <c r="K414" i="3" s="1"/>
  <c r="M273" i="3"/>
  <c r="I274" i="3"/>
  <c r="K274" i="3" s="1"/>
  <c r="K125" i="3"/>
  <c r="E20" i="1"/>
  <c r="G20" i="1" s="1"/>
  <c r="L10" i="3"/>
  <c r="G10" i="2"/>
  <c r="E9" i="2"/>
  <c r="E241" i="2"/>
  <c r="G241" i="2" s="1"/>
  <c r="G242" i="2"/>
  <c r="G86" i="2"/>
  <c r="E85" i="2"/>
  <c r="G85" i="2" s="1"/>
  <c r="I342" i="3"/>
  <c r="K342" i="3" s="1"/>
  <c r="E397" i="2"/>
  <c r="G397" i="2" s="1"/>
  <c r="G398" i="2"/>
  <c r="K260" i="3"/>
  <c r="E34" i="1"/>
  <c r="G34" i="1" s="1"/>
  <c r="I383" i="3"/>
  <c r="K343" i="3"/>
  <c r="E53" i="1"/>
  <c r="L585" i="3"/>
  <c r="I585" i="3" s="1"/>
  <c r="K585" i="3" s="1"/>
  <c r="I586" i="3"/>
  <c r="I53" i="3"/>
  <c r="I689" i="3"/>
  <c r="K689" i="3" s="1"/>
  <c r="L688" i="3"/>
  <c r="U8" i="3"/>
  <c r="G286" i="2"/>
  <c r="E285" i="2"/>
  <c r="G285" i="2" s="1"/>
  <c r="I400" i="3"/>
  <c r="K400" i="3" s="1"/>
  <c r="L399" i="3"/>
  <c r="I688" i="3" l="1"/>
  <c r="L687" i="3"/>
  <c r="M272" i="3"/>
  <c r="I273" i="3"/>
  <c r="K186" i="3"/>
  <c r="E28" i="1"/>
  <c r="G9" i="2"/>
  <c r="L592" i="3"/>
  <c r="I592" i="3" s="1"/>
  <c r="K592" i="3" s="1"/>
  <c r="I599" i="3"/>
  <c r="K599" i="3" s="1"/>
  <c r="K432" i="3"/>
  <c r="E31" i="1"/>
  <c r="K586" i="3"/>
  <c r="E43" i="1"/>
  <c r="I10" i="3"/>
  <c r="K10" i="3" s="1"/>
  <c r="L9" i="3"/>
  <c r="L431" i="3"/>
  <c r="G58" i="2"/>
  <c r="E57" i="2"/>
  <c r="G57" i="2" s="1"/>
  <c r="I736" i="3"/>
  <c r="K736" i="3" s="1"/>
  <c r="L729" i="3"/>
  <c r="I729" i="3" s="1"/>
  <c r="K729" i="3" s="1"/>
  <c r="K330" i="3"/>
  <c r="E14" i="1"/>
  <c r="G14" i="1" s="1"/>
  <c r="K459" i="3"/>
  <c r="E32" i="1"/>
  <c r="G32" i="1" s="1"/>
  <c r="I681" i="3"/>
  <c r="K681" i="3" s="1"/>
  <c r="N680" i="3"/>
  <c r="N8" i="3" s="1"/>
  <c r="K514" i="3"/>
  <c r="E33" i="1"/>
  <c r="G33" i="1" s="1"/>
  <c r="K53" i="3"/>
  <c r="E16" i="1"/>
  <c r="G16" i="1" s="1"/>
  <c r="I413" i="3"/>
  <c r="K413" i="3" s="1"/>
  <c r="M399" i="3"/>
  <c r="I399" i="3" s="1"/>
  <c r="K399" i="3" s="1"/>
  <c r="I240" i="3"/>
  <c r="K240" i="3" s="1"/>
  <c r="L239" i="3"/>
  <c r="I239" i="3" s="1"/>
  <c r="K239" i="3" s="1"/>
  <c r="K155" i="3"/>
  <c r="E24" i="1"/>
  <c r="G24" i="1" s="1"/>
  <c r="E52" i="1"/>
  <c r="G52" i="1" s="1"/>
  <c r="G53" i="1"/>
  <c r="E139" i="2"/>
  <c r="G139" i="2" s="1"/>
  <c r="I329" i="3"/>
  <c r="K329" i="3" s="1"/>
  <c r="L328" i="3"/>
  <c r="I328" i="3" s="1"/>
  <c r="K328" i="3" s="1"/>
  <c r="M358" i="3"/>
  <c r="I358" i="3" s="1"/>
  <c r="K358" i="3" s="1"/>
  <c r="I359" i="3"/>
  <c r="K359" i="3" s="1"/>
  <c r="K106" i="3"/>
  <c r="E18" i="1"/>
  <c r="K537" i="3"/>
  <c r="E35" i="1"/>
  <c r="G35" i="1" s="1"/>
  <c r="K27" i="3"/>
  <c r="E10" i="1"/>
  <c r="K383" i="3"/>
  <c r="E22" i="1"/>
  <c r="K629" i="3"/>
  <c r="E37" i="1"/>
  <c r="I26" i="3"/>
  <c r="K26" i="3" s="1"/>
  <c r="L25" i="3"/>
  <c r="E8" i="2" l="1"/>
  <c r="G8" i="2" s="1"/>
  <c r="G28" i="1"/>
  <c r="E26" i="1"/>
  <c r="G26" i="1" s="1"/>
  <c r="E36" i="1"/>
  <c r="G36" i="1" s="1"/>
  <c r="G37" i="1"/>
  <c r="G18" i="1"/>
  <c r="E17" i="1"/>
  <c r="G17" i="1" s="1"/>
  <c r="G43" i="1"/>
  <c r="E41" i="1"/>
  <c r="G41" i="1" s="1"/>
  <c r="E21" i="1"/>
  <c r="G21" i="1" s="1"/>
  <c r="G22" i="1"/>
  <c r="E30" i="1"/>
  <c r="G30" i="1" s="1"/>
  <c r="G31" i="1"/>
  <c r="K273" i="3"/>
  <c r="E40" i="1"/>
  <c r="I272" i="3"/>
  <c r="K272" i="3" s="1"/>
  <c r="M25" i="3"/>
  <c r="M8" i="3" s="1"/>
  <c r="I9" i="3"/>
  <c r="K9" i="3" s="1"/>
  <c r="E9" i="1"/>
  <c r="G10" i="1"/>
  <c r="L680" i="3"/>
  <c r="I680" i="3" s="1"/>
  <c r="K680" i="3" s="1"/>
  <c r="I687" i="3"/>
  <c r="K687" i="3" s="1"/>
  <c r="L423" i="3"/>
  <c r="I423" i="3" s="1"/>
  <c r="K423" i="3" s="1"/>
  <c r="I431" i="3"/>
  <c r="K431" i="3" s="1"/>
  <c r="K688" i="3"/>
  <c r="E46" i="1"/>
  <c r="G40" i="1" l="1"/>
  <c r="E39" i="1"/>
  <c r="G39" i="1" s="1"/>
  <c r="G9" i="1"/>
  <c r="L8" i="3"/>
  <c r="I8" i="3" s="1"/>
  <c r="K8" i="3" s="1"/>
  <c r="E45" i="1"/>
  <c r="G45" i="1" s="1"/>
  <c r="G46" i="1"/>
  <c r="I25" i="3"/>
  <c r="K25" i="3" s="1"/>
  <c r="E8" i="1" l="1"/>
  <c r="G8" i="1" s="1"/>
</calcChain>
</file>

<file path=xl/sharedStrings.xml><?xml version="1.0" encoding="utf-8"?>
<sst xmlns="http://schemas.openxmlformats.org/spreadsheetml/2006/main" count="3909" uniqueCount="420">
  <si>
    <t>Приложение 3</t>
  </si>
  <si>
    <t>Исполнение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за 2024  год</t>
  </si>
  <si>
    <t>(рублей)</t>
  </si>
  <si>
    <t>№ п/п</t>
  </si>
  <si>
    <t>Наименование</t>
  </si>
  <si>
    <t>Коды бюджетной классификации</t>
  </si>
  <si>
    <t>Утверждено</t>
  </si>
  <si>
    <t>Исполнено</t>
  </si>
  <si>
    <t>Отклонение</t>
  </si>
  <si>
    <t>Раздел</t>
  </si>
  <si>
    <t>Подраздел</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</si>
  <si>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</si>
  <si>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</si>
  <si>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</si>
  <si>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</si>
  <si>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</si>
  <si>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</si>
  <si>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</si>
  <si>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</si>
  <si>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</si>
  <si>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</si>
  <si>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</si>
  <si>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</si>
  <si>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</si>
  <si>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</si>
  <si>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</si>
  <si>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</si>
  <si>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Другие общегосударственные вопросы</t>
  </si>
  <si>
    <t>13</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</si>
  <si>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</si>
  <si>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</si>
  <si>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</si>
  <si>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</si>
  <si>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</si>
  <si>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</si>
  <si>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</si>
  <si>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</si>
  <si>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</si>
  <si>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</si>
  <si>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</si>
  <si>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</si>
  <si>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</si>
  <si>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</si>
  <si>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</si>
  <si>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</si>
  <si>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</si>
  <si>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</si>
  <si>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</si>
  <si>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</si>
  <si>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</si>
  <si>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</si>
  <si>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</si>
  <si>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</si>
  <si>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</si>
  <si>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</si>
  <si>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</si>
  <si>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</si>
  <si>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</si>
  <si>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</si>
  <si>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</si>
  <si>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</si>
  <si>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</si>
  <si>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</si>
  <si>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</si>
  <si>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</si>
  <si>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</si>
  <si>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</si>
  <si>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</si>
  <si>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</si>
  <si>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</si>
  <si>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</si>
  <si>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</si>
  <si>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</si>
  <si>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</si>
  <si>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</si>
  <si>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10.</t>
  </si>
  <si>
    <t>Обслуживание государственного и муниципального долга</t>
  </si>
  <si>
    <t>Обслуживание государственного внутреннего и муниципального долга</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</si>
  <si>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</si>
  <si>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</si>
  <si>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</si>
  <si>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Иные дотации</t>
  </si>
  <si>
    <t>Прочие межбюджетные трансферты  общего характера</t>
  </si>
  <si>
    <t>Начальник финансового управления</t>
  </si>
  <si>
    <t>администрации муниципального образования</t>
  </si>
  <si>
    <t>Белореченский муниципальный район Краснодарского края</t>
  </si>
  <si>
    <t>Е.А. Греков</t>
  </si>
  <si>
    <t>Приложение 4</t>
  </si>
  <si>
    <t>Исполнение бюджета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за 2024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</si>
  <si>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</si>
  <si>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</si>
  <si>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</si>
  <si>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</si>
  <si>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</si>
  <si>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</si>
  <si>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</si>
  <si>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</si>
  <si>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</si>
  <si>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</si>
  <si>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</si>
  <si>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</si>
  <si>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</si>
  <si>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</si>
  <si>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</si>
  <si>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</si>
  <si>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</si>
  <si>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</si>
  <si>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</si>
  <si>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</si>
  <si>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</si>
  <si>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</si>
  <si>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</si>
  <si>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</si>
  <si>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</si>
  <si>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</si>
  <si>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</si>
  <si>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</si>
  <si>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</si>
  <si>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</si>
  <si>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</si>
  <si>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поддержку мер по обеспечению сбалансированности местных бюджетов</t>
  </si>
  <si>
    <t>Межбюджетные трансферты</t>
  </si>
  <si>
    <t>500</t>
  </si>
  <si>
    <t>Дотации на выравнивание бюджетной обеспеченности поселений</t>
  </si>
  <si>
    <t>51100A0030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</si>
  <si>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</si>
  <si>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</si>
  <si>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</si>
  <si>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</si>
  <si>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</si>
  <si>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Социальное обеспечение и иные выплаты населению</t>
  </si>
  <si>
    <t>300</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</si>
  <si>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</si>
  <si>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</si>
  <si>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</si>
  <si>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</si>
  <si>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</si>
  <si>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</si>
  <si>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</si>
  <si>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</si>
  <si>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</si>
  <si>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Содействие трудоустройству молодых граждан</t>
  </si>
  <si>
    <t>Организация временного трудоустройства несовершеннолетних граждан в возрасте от 14 до 18 лет</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</si>
  <si>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</si>
  <si>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</si>
  <si>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</si>
  <si>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</si>
  <si>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</si>
  <si>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</si>
  <si>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</si>
  <si>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</si>
  <si>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</si>
  <si>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</si>
  <si>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</si>
  <si>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</si>
  <si>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</si>
  <si>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</si>
  <si>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</si>
  <si>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</si>
  <si>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</si>
  <si>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</si>
  <si>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</si>
  <si>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</si>
  <si>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</si>
  <si>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</si>
  <si>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</si>
  <si>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Предоставление субсидий бюджетным, автономным учреждениям и иным некоммерческим организациям</t>
  </si>
  <si>
    <t>Осуществление капитального ремонта</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</si>
  <si>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</si>
  <si>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</si>
  <si>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</si>
  <si>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</si>
  <si>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</si>
  <si>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</si>
  <si>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территорий, прилегающих к зданиям и сооружениям)</t>
  </si>
  <si>
    <t>58100S0100</t>
  </si>
  <si>
    <t>58100W0100</t>
  </si>
  <si>
    <t>Реализация мероприятий муниципальной целевой программы "Развитие образования"</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</si>
  <si>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</si>
  <si>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</si>
  <si>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</si>
  <si>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</si>
  <si>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</si>
  <si>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</si>
  <si>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58101S3410</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</si>
  <si>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</si>
  <si>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</si>
  <si>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</si>
  <si>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</si>
  <si>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</si>
  <si>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</si>
  <si>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</si>
  <si>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581EB57860</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</si>
  <si>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</si>
  <si>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</si>
  <si>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</si>
  <si>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</si>
  <si>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Ремонт и укрепление материально-технической базы, технического оснащения муниципальных учреждений культуры и (или) детских музыкальных школ, художественных школ, школ искусств, домов детского творчества</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</si>
  <si>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</si>
  <si>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</si>
  <si>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</si>
  <si>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</si>
  <si>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</si>
  <si>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</si>
  <si>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</si>
  <si>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</si>
  <si>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Организация праздничных мероприятий, посвященных годовщине основания станицы Белореченской</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</si>
  <si>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</si>
  <si>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</si>
  <si>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</si>
  <si>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</si>
  <si>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</si>
  <si>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</si>
  <si>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</si>
  <si>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</si>
  <si>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</si>
  <si>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</si>
  <si>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</si>
  <si>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</si>
  <si>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</si>
  <si>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61100S2690</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</si>
  <si>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</si>
  <si>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</si>
  <si>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</si>
  <si>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</si>
  <si>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</si>
  <si>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</si>
  <si>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</si>
  <si>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</si>
  <si>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Капитальные вложения в объекты государственной (муниципальной) собственности</t>
  </si>
  <si>
    <t>400</t>
  </si>
  <si>
    <t>Развитие благоустройства населенных пунктов</t>
  </si>
  <si>
    <t>Организация благоустройства сельских территорий</t>
  </si>
  <si>
    <t>Создание комфортных условий для проживания граждан в многоквартирных домах</t>
  </si>
  <si>
    <t>Проведение капитального ремонта многоквартирных домов</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</si>
  <si>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</si>
  <si>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</si>
  <si>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</si>
  <si>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</si>
  <si>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</si>
  <si>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</si>
  <si>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</si>
  <si>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</si>
  <si>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</si>
  <si>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Строительство, реконструкция, капитальный ремонт, ремонт и содержание действующей сети автомобильных дорог общего пользования межмуниципального значения,  местного значения и искусственных сооружений на них</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</si>
  <si>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</si>
  <si>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</si>
  <si>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</si>
  <si>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</si>
  <si>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</si>
  <si>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</si>
  <si>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</si>
  <si>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</si>
  <si>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</si>
  <si>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</si>
  <si>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</si>
  <si>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</si>
  <si>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</si>
  <si>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65200A0820</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</si>
  <si>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(краевой бюджет)</t>
  </si>
  <si>
    <t>65200С0820</t>
  </si>
  <si>
    <t>Капитальные вложения в области коммунального хозяйства</t>
  </si>
  <si>
    <t>Модернизация объектов коммунальной инфраструктуры Краснодарского края</t>
  </si>
  <si>
    <t>Капитальные вложения в области газификации</t>
  </si>
  <si>
    <t>Организация водоснабжения населения</t>
  </si>
  <si>
    <t>65400S0330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</si>
  <si>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</si>
  <si>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65400S1070</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</si>
  <si>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</si>
  <si>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</si>
  <si>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65400W0330</t>
  </si>
  <si>
    <t>65400W2640</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</si>
  <si>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</si>
  <si>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</si>
  <si>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</si>
  <si>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</si>
  <si>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</si>
  <si>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</si>
  <si>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</si>
  <si>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</si>
  <si>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</si>
  <si>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</si>
  <si>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</si>
  <si>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</si>
  <si>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</si>
  <si>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</si>
  <si>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65700S1070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</si>
  <si>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</si>
  <si>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t>
  </si>
  <si>
    <t>65701S0470</t>
  </si>
  <si>
    <t>65701W0470</t>
  </si>
  <si>
    <t>Капитальные вложения в области физкультуры и спорта</t>
  </si>
  <si>
    <t>Строительство Центра единоборств в г.Белореченске</t>
  </si>
  <si>
    <t>65800 S0470</t>
  </si>
  <si>
    <t>65800W0470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</si>
  <si>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</si>
  <si>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</si>
  <si>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</si>
  <si>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</si>
  <si>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</si>
  <si>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</si>
  <si>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</si>
  <si>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</si>
  <si>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Участие в профилактике терроризма в части обеспечения инженерно-технической защищенности муниципальных образовательных организаций</t>
  </si>
  <si>
    <t>67100S0460</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</si>
  <si>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</si>
  <si>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</si>
  <si>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</si>
  <si>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</si>
  <si>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</si>
  <si>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</si>
  <si>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</si>
  <si>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</si>
  <si>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</si>
  <si>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</si>
  <si>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</si>
  <si>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</si>
  <si>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</si>
  <si>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</si>
  <si>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</si>
  <si>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</si>
  <si>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</si>
  <si>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</si>
  <si>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</si>
  <si>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</si>
  <si>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</si>
  <si>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</si>
  <si>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</si>
  <si>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территорий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</si>
  <si>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</si>
  <si>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Проведение комплексных кадастровых работ</t>
  </si>
  <si>
    <t>72100L5110</t>
  </si>
  <si>
    <t>Подготовка изменений в правила землепользования и застройки муниципальных образований Краснодарского края</t>
  </si>
  <si>
    <t>72100S2570</t>
  </si>
  <si>
    <t>Организация выполнения комплексных кадастровых работ и утверждения карты-плана территорий</t>
  </si>
  <si>
    <t>72100S3500</t>
  </si>
  <si>
    <t>72100А5110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</si>
  <si>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</si>
  <si>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</si>
  <si>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</si>
  <si>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</si>
  <si>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</si>
  <si>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</si>
  <si>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</si>
  <si>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</si>
  <si>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</si>
  <si>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</si>
  <si>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</si>
  <si>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</si>
  <si>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</si>
  <si>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Состояние окружающей среды и прогнозирование ее изменений под воздействием природных и (или) антропогенных факторов</t>
  </si>
  <si>
    <t>Проведение гидрологических исследований о возможности добычи подземных вод</t>
  </si>
  <si>
    <t>25.</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</si>
  <si>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</si>
  <si>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</si>
  <si>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</si>
  <si>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гражданам, принимавшим (принимающим) участие в специальной военной операции</t>
  </si>
  <si>
    <t>Выплата пенсий за выслугу лет лицам, замещавшим муниципальные должности и должности муниципальной службы в органах местного самоуправления</t>
  </si>
  <si>
    <t>Утверждение границ округа горно-санитарной охраны курорта Великовечное Краснодарского края</t>
  </si>
  <si>
    <t>Возврат межбюджетных трансфертов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</si>
  <si>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</si>
  <si>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</si>
  <si>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</si>
  <si>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Дотации на поддержку местных инициатив по итогам краевого конкурса</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</si>
  <si>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</si>
  <si>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</si>
  <si>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</si>
  <si>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</si>
  <si>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</si>
  <si>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</si>
  <si>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</si>
  <si>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</si>
  <si>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по землеустройству и землепользованию</t>
  </si>
  <si>
    <t>Мероприятия в области подготовительных работ и ввода в эксплуатацию объектов строительства</t>
  </si>
  <si>
    <t>Приложение 5</t>
  </si>
  <si>
    <t xml:space="preserve"> </t>
  </si>
  <si>
    <t>Исполнение ведомственной структуры расходов   бюджета муниципального образования Белореченский муниципальный район Краснодарского края  за 2024 год</t>
  </si>
  <si>
    <t>№ п\п</t>
  </si>
  <si>
    <t>Первоначальный бюджет на 2024 год</t>
  </si>
  <si>
    <t>На 25.07.2024</t>
  </si>
  <si>
    <t>00.09.2024</t>
  </si>
  <si>
    <t>Формулы не заполнять</t>
  </si>
  <si>
    <t>Вед</t>
  </si>
  <si>
    <t>Целевая статья</t>
  </si>
  <si>
    <t>Вид расхода</t>
  </si>
  <si>
    <t>6</t>
  </si>
  <si>
    <t>7</t>
  </si>
  <si>
    <t>8</t>
  </si>
  <si>
    <t>9</t>
  </si>
  <si>
    <t xml:space="preserve">ВСЕГО </t>
  </si>
  <si>
    <t>Совет муниципального образования Белореченский муниципальный район Краснодарского края</t>
  </si>
  <si>
    <t>901</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</si>
  <si>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 </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</si>
  <si>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</si>
  <si>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</si>
  <si>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</si>
  <si>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</si>
  <si>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</si>
  <si>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</si>
  <si>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Капитальные вложения в области жилишного хозяйства</t>
  </si>
  <si>
    <t>Физическая культура и спорт</t>
  </si>
  <si>
    <t xml:space="preserve">Физическая культура </t>
  </si>
  <si>
    <t>65800S0470</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</si>
  <si>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</si>
  <si>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</si>
  <si>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</si>
  <si>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</si>
  <si>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</si>
  <si>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</si>
  <si>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</si>
  <si>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</si>
  <si>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Дополнительное образование </t>
  </si>
  <si>
    <t>Управление культуры администрации муниципального образования Белореченский муниципальный район Краснодарского края</t>
  </si>
  <si>
    <t>Мероприятия и ведомственные целевые программы муниципального образования Белореченский район</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</si>
  <si>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</si>
  <si>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</si>
  <si>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</si>
  <si>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</si>
  <si>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 </t>
  </si>
  <si>
    <t xml:space="preserve">к решению Совета муниципального образования Белореченский муниципальный район Краснодарского края от 31 июля 2025 г. № 184 "Об утверждении отчета об исполнении бюджета муниципального образования   Белореченский муниципальный район Краснодарского края за 2024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</si>
</sst>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3">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3"/>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sz val="12"/>
      <color rgb="FF000000"/>
      <name val="Times New Roman"/>
      <charset val="1"/>
    </font>
    <font>
      <b/>
      <sz val="10"/>
      <color rgb="FF000000"/>
      <name val="Arial Cyr"/>
      <charset val="1"/>
    </font>
    <font>
      <sz val="14"/>
      <name val="Times New Roman"/>
      <charset val="204"/>
    </font>
    <font>
      <sz val="12"/>
      <color rgb="FFCE181E"/>
      <name val="Times New Roman"/>
      <charset val="1"/>
    </font>
    <font>
      <sz val="14"/>
      <color rgb="FFCE181E"/>
      <name val="Times New Roman"/>
      <charset val="1"/>
    </font>
    <font>
      <b/>
      <sz val="12"/>
      <color rgb="FF000000"/>
      <name val="Times New Roman"/>
      <charset val="1"/>
    </font>
    <font>
      <b/>
      <u/>
      <sz val="12"/>
      <color rgb="FF000000"/>
      <name val="Times New Roman"/>
      <charset val="1"/>
    </font>
    <font>
      <u/>
      <sz val="12"/>
      <color rgb="FF000000"/>
      <name val="Times New Roman"/>
      <charset val="1"/>
    </font>
    <font>
      <b/>
      <u/>
      <sz val="12"/>
      <color rgb="FFCE181E"/>
      <name val="Times New Roman"/>
      <charset val="1"/>
    </font>
    <font>
      <b/>
      <sz val="14"/>
      <color rgb="FFCE181E"/>
      <name val="Times New Roman"/>
      <charset val="1"/>
    </font>
    <font>
      <sz val="14"/>
      <color rgb="FF000000"/>
      <name val="Times New Roman"/>
      <charset val="204"/>
    </font>
  </fonts>
  <fills count="3">
    <fill>
      <patternFill patternType="none"/>
    </fill>
    <fill>
      <patternFill patternType="gray125"/>
    </fill>
    <fill>
      <patternFill patternType="solid">
        <fgColor rgb="FFFFFFFF"/>
        <bgColor rgb="FFFFFFCC"/>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55">
    <xf numFmtId="0" fontId="0" fillId="0" borderId="0" xfId="0"/>
    <xf numFmtId="49" fontId="17" fillId="0" borderId="2" xfId="0" applyNumberFormat="1" applyFont="1" applyBorder="1" applyAlignment="1">
      <alignment horizontal="center" vertical="top" wrapText="1"/>
    </xf>
    <xf numFmtId="0" fontId="1" fillId="0" borderId="1" xfId="0" applyFont="1" applyBorder="1" applyAlignment="1">
      <alignment horizontal="right"/>
    </xf>
    <xf numFmtId="0" fontId="11" fillId="0" borderId="0" xfId="0" applyFont="1" applyAlignment="1">
      <alignment horizontal="center" vertical="center" wrapText="1"/>
    </xf>
    <xf numFmtId="0" fontId="2" fillId="0" borderId="0" xfId="0" applyFont="1" applyAlignment="1">
      <alignment horizontal="left"/>
    </xf>
    <xf numFmtId="0" fontId="11" fillId="2" borderId="0" xfId="0" applyFont="1" applyFill="1" applyAlignment="1">
      <alignment horizontal="center" vertical="top" wrapText="1"/>
    </xf>
    <xf numFmtId="0" fontId="2" fillId="0" borderId="0" xfId="0" applyFont="1" applyAlignment="1">
      <alignment horizontal="left" vertical="top"/>
    </xf>
    <xf numFmtId="0" fontId="1" fillId="0" borderId="0" xfId="0" applyFont="1" applyAlignment="1">
      <alignment horizontal="left" wrapText="1"/>
    </xf>
    <xf numFmtId="0" fontId="1" fillId="2" borderId="2" xfId="0" applyFont="1" applyFill="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3" fillId="2" borderId="0" xfId="0" applyFont="1" applyFill="1" applyAlignment="1">
      <alignment horizontal="center" wrapText="1"/>
    </xf>
    <xf numFmtId="0" fontId="2" fillId="2" borderId="0" xfId="0" applyFont="1" applyFill="1" applyAlignment="1">
      <alignment vertical="top"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1" xfId="0" applyFont="1" applyBorder="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top"/>
    </xf>
    <xf numFmtId="0" fontId="1" fillId="0" borderId="2" xfId="0" applyFont="1" applyBorder="1" applyAlignment="1">
      <alignment horizontal="center" vertical="top"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top" wrapText="1"/>
    </xf>
    <xf numFmtId="4" fontId="3" fillId="0" borderId="0" xfId="0" applyNumberFormat="1" applyFont="1" applyAlignment="1">
      <alignment horizontal="right" vertical="top"/>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vertical="top" wrapText="1"/>
    </xf>
    <xf numFmtId="164" fontId="6" fillId="0" borderId="0" xfId="0" applyNumberFormat="1" applyFont="1" applyAlignment="1">
      <alignment vertical="top"/>
    </xf>
    <xf numFmtId="4" fontId="3" fillId="0" borderId="0" xfId="0" applyNumberFormat="1" applyFont="1" applyAlignment="1">
      <alignment vertical="top"/>
    </xf>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vertical="top"/>
    </xf>
    <xf numFmtId="4" fontId="1" fillId="0" borderId="0" xfId="0" applyNumberFormat="1" applyFont="1" applyAlignment="1">
      <alignment vertical="top"/>
    </xf>
    <xf numFmtId="4" fontId="1" fillId="0" borderId="0" xfId="0" applyNumberFormat="1" applyFont="1" applyAlignment="1">
      <alignment horizontal="right" vertical="top"/>
    </xf>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vertical="top"/>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vertical="top"/>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right"/>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xf numFmtId="0" fontId="10"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12" fillId="0" borderId="2" xfId="0" applyFont="1" applyBorder="1" applyAlignment="1">
      <alignment horizontal="center" vertical="center"/>
    </xf>
    <xf numFmtId="0" fontId="12" fillId="0" borderId="2" xfId="0" applyFont="1" applyBorder="1" applyAlignment="1">
      <alignment horizontal="center" vertical="top" wrapText="1"/>
    </xf>
    <xf numFmtId="166" fontId="12" fillId="0" borderId="2" xfId="0" applyNumberFormat="1" applyFont="1" applyBorder="1" applyAlignment="1">
      <alignment horizontal="left" vertical="top"/>
    </xf>
    <xf numFmtId="49" fontId="1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4" fontId="11" fillId="0" borderId="0" xfId="0" applyNumberFormat="1" applyFont="1" applyAlignment="1">
      <alignment horizontal="right" vertical="top" wrapText="1"/>
    </xf>
    <xf numFmtId="0" fontId="13" fillId="0" borderId="0" xfId="0"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 fontId="2" fillId="0" borderId="0" xfId="0" applyNumberFormat="1" applyFont="1" applyAlignment="1">
      <alignment horizontal="right" vertical="top"/>
    </xf>
    <xf numFmtId="4" fontId="2" fillId="0" borderId="0" xfId="0" applyNumberFormat="1" applyFont="1" applyAlignment="1">
      <alignment horizontal="right" vertical="top" wrapText="1"/>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1" fontId="11" fillId="0" borderId="0" xfId="0" applyNumberFormat="1" applyFont="1" applyAlignment="1">
      <alignment horizontal="center" vertical="top"/>
    </xf>
    <xf numFmtId="0" fontId="2" fillId="0" borderId="0" xfId="0" applyFont="1" applyAlignment="1">
      <alignment horizontal="left" wrapText="1"/>
    </xf>
    <xf numFmtId="167" fontId="11" fillId="0" borderId="0" xfId="0" applyNumberFormat="1" applyFont="1" applyAlignment="1">
      <alignment horizontal="left" vertical="top" wrapText="1"/>
    </xf>
    <xf numFmtId="0" fontId="1" fillId="0" borderId="0" xfId="0" applyFont="1" applyAlignment="1">
      <alignment horizontal="left" vertical="top"/>
    </xf>
    <xf numFmtId="1" fontId="1" fillId="0" borderId="0" xfId="0" applyNumberFormat="1" applyFont="1" applyAlignment="1">
      <alignment horizontal="center" vertical="top"/>
    </xf>
    <xf numFmtId="0" fontId="2" fillId="0" borderId="0" xfId="0" applyFont="1" applyAlignment="1">
      <alignment wrapText="1"/>
    </xf>
    <xf numFmtId="0" fontId="2" fillId="0" borderId="0" xfId="0" applyFont="1" applyAlignment="1">
      <alignment vertical="top" wrapText="1"/>
    </xf>
    <xf numFmtId="49" fontId="2" fillId="0" borderId="0" xfId="0" applyNumberFormat="1" applyFont="1" applyAlignment="1">
      <alignment horizontal="center" wrapText="1"/>
    </xf>
    <xf numFmtId="4" fontId="1" fillId="0" borderId="0" xfId="0" applyNumberFormat="1" applyFont="1" applyAlignment="1">
      <alignment horizontal="left" wrapText="1"/>
    </xf>
    <xf numFmtId="0" fontId="0" fillId="0" borderId="0" xfId="0" applyAlignment="1">
      <alignment horizontal="center"/>
    </xf>
    <xf numFmtId="0" fontId="14" fillId="0" borderId="0" xfId="0" applyFont="1" applyAlignment="1">
      <alignment horizontal="right"/>
    </xf>
    <xf numFmtId="0" fontId="12" fillId="0" borderId="0" xfId="0" applyFont="1" applyAlignment="1">
      <alignment horizontal="center" vertical="top"/>
    </xf>
    <xf numFmtId="0" fontId="12" fillId="0" borderId="0" xfId="0" applyFont="1" applyAlignment="1">
      <alignment horizontal="center"/>
    </xf>
    <xf numFmtId="164" fontId="12" fillId="0" borderId="0" xfId="0" applyNumberFormat="1" applyFont="1" applyAlignment="1">
      <alignment horizontal="center" wrapText="1"/>
    </xf>
    <xf numFmtId="0" fontId="12" fillId="0" borderId="0" xfId="0" applyFont="1"/>
    <xf numFmtId="166" fontId="12" fillId="0" borderId="0" xfId="0" applyNumberFormat="1" applyFont="1" applyAlignment="1">
      <alignment horizontal="right"/>
    </xf>
    <xf numFmtId="0" fontId="12" fillId="0" borderId="0" xfId="0" applyFont="1" applyAlignment="1">
      <alignment vertical="top"/>
    </xf>
    <xf numFmtId="4" fontId="12" fillId="0" borderId="0" xfId="0" applyNumberFormat="1" applyFont="1"/>
    <xf numFmtId="0" fontId="15" fillId="0" borderId="0" xfId="0" applyFont="1" applyAlignment="1">
      <alignment vertical="top"/>
    </xf>
    <xf numFmtId="166" fontId="10" fillId="0" borderId="0" xfId="0" applyNumberFormat="1" applyFont="1" applyAlignment="1">
      <alignment horizontal="right"/>
    </xf>
    <xf numFmtId="0" fontId="12" fillId="0" borderId="0" xfId="0" applyFont="1" applyAlignment="1">
      <alignment horizontal="left" vertical="top"/>
    </xf>
    <xf numFmtId="0" fontId="16" fillId="0" borderId="0" xfId="0" applyFont="1" applyAlignment="1">
      <alignment horizontal="left" vertical="top" wrapText="1"/>
    </xf>
    <xf numFmtId="0" fontId="12" fillId="0" borderId="0" xfId="0" applyFont="1" applyAlignment="1">
      <alignment horizontal="left"/>
    </xf>
    <xf numFmtId="0" fontId="17" fillId="0" borderId="0" xfId="0" applyFont="1" applyAlignment="1">
      <alignment horizontal="center" vertical="top"/>
    </xf>
    <xf numFmtId="0" fontId="2" fillId="0" borderId="0" xfId="0" applyFont="1" applyAlignment="1">
      <alignment horizontal="center" vertical="center" wrapText="1"/>
    </xf>
    <xf numFmtId="0" fontId="2" fillId="0" borderId="0" xfId="0" applyFont="1" applyAlignment="1">
      <alignment horizontal="center" vertical="top" wrapText="1"/>
    </xf>
    <xf numFmtId="0" fontId="16" fillId="0" borderId="0" xfId="0" applyFont="1" applyAlignment="1">
      <alignment horizontal="center" vertical="top" wrapText="1"/>
    </xf>
    <xf numFmtId="0" fontId="17" fillId="0" borderId="0" xfId="0" applyFont="1"/>
    <xf numFmtId="49" fontId="11" fillId="0" borderId="0" xfId="0" applyNumberFormat="1" applyFont="1" applyAlignment="1">
      <alignment horizontal="center" vertical="top" wrapText="1"/>
    </xf>
    <xf numFmtId="167" fontId="2" fillId="0" borderId="0" xfId="0" applyNumberFormat="1" applyFont="1" applyAlignment="1">
      <alignment wrapText="1"/>
    </xf>
    <xf numFmtId="0" fontId="2" fillId="0" borderId="0" xfId="0" applyFont="1" applyAlignment="1">
      <alignment horizontal="center" wrapText="1"/>
    </xf>
    <xf numFmtId="49" fontId="2" fillId="0" borderId="0" xfId="0" applyNumberFormat="1" applyFont="1" applyAlignment="1">
      <alignment horizontal="center"/>
    </xf>
    <xf numFmtId="166" fontId="2" fillId="0" borderId="0" xfId="0" applyNumberFormat="1" applyFont="1" applyAlignment="1">
      <alignment horizontal="right"/>
    </xf>
    <xf numFmtId="1" fontId="2" fillId="0" borderId="0" xfId="0" applyNumberFormat="1" applyFont="1"/>
    <xf numFmtId="169" fontId="18"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49" fontId="12" fillId="0" borderId="2" xfId="0" applyNumberFormat="1" applyFont="1" applyBorder="1" applyAlignment="1">
      <alignment horizontal="center" vertical="top" wrapText="1"/>
    </xf>
    <xf numFmtId="166" fontId="12" fillId="0" borderId="2" xfId="0" applyNumberFormat="1" applyFont="1" applyBorder="1" applyAlignment="1">
      <alignment horizontal="right" vertical="top" wrapText="1"/>
    </xf>
    <xf numFmtId="1" fontId="12" fillId="0" borderId="2" xfId="0" applyNumberFormat="1" applyFont="1" applyBorder="1" applyAlignment="1">
      <alignment horizontal="center" vertical="top" wrapText="1"/>
    </xf>
    <xf numFmtId="0" fontId="12" fillId="0" borderId="2" xfId="0" applyFont="1" applyBorder="1" applyAlignment="1">
      <alignment horizontal="center" vertical="center" wrapText="1"/>
    </xf>
    <xf numFmtId="166" fontId="12" fillId="0" borderId="2"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left" wrapText="1"/>
    </xf>
    <xf numFmtId="166" fontId="11" fillId="0" borderId="0" xfId="0" applyNumberFormat="1" applyFont="1" applyAlignment="1">
      <alignment horizontal="right" vertical="top" wrapText="1"/>
    </xf>
    <xf numFmtId="4" fontId="11" fillId="0" borderId="0" xfId="0" applyNumberFormat="1" applyFont="1" applyAlignment="1">
      <alignment vertical="top"/>
    </xf>
    <xf numFmtId="4" fontId="11" fillId="0" borderId="0" xfId="0" applyNumberFormat="1" applyFont="1"/>
    <xf numFmtId="4" fontId="21" fillId="0" borderId="0" xfId="0" applyNumberFormat="1" applyFont="1" applyAlignment="1">
      <alignment vertical="top"/>
    </xf>
    <xf numFmtId="0" fontId="11" fillId="0" borderId="0" xfId="0" applyFont="1"/>
    <xf numFmtId="49" fontId="2" fillId="0" borderId="0" xfId="0" applyNumberFormat="1" applyFont="1" applyAlignment="1">
      <alignment horizontal="center" vertical="top" wrapText="1"/>
    </xf>
    <xf numFmtId="166" fontId="2" fillId="0" borderId="0" xfId="0" applyNumberFormat="1" applyFont="1" applyAlignment="1">
      <alignment horizontal="right" vertical="top" wrapText="1"/>
    </xf>
    <xf numFmtId="4" fontId="2" fillId="0" borderId="0" xfId="0" applyNumberFormat="1" applyFont="1" applyAlignment="1">
      <alignment vertical="top"/>
    </xf>
    <xf numFmtId="4" fontId="2" fillId="0" borderId="0" xfId="0" applyNumberFormat="1" applyFont="1"/>
    <xf numFmtId="4" fontId="16" fillId="0" borderId="0" xfId="0" applyNumberFormat="1" applyFont="1" applyAlignment="1">
      <alignment vertical="top"/>
    </xf>
    <xf numFmtId="1" fontId="2" fillId="0" borderId="0" xfId="0" applyNumberFormat="1" applyFont="1" applyAlignment="1">
      <alignment horizontal="center"/>
    </xf>
    <xf numFmtId="0" fontId="1" fillId="0" borderId="0" xfId="0" applyFont="1" applyAlignment="1">
      <alignment vertical="top"/>
    </xf>
    <xf numFmtId="0" fontId="2" fillId="0" borderId="0" xfId="0" applyFont="1" applyAlignment="1">
      <alignment vertical="top"/>
    </xf>
    <xf numFmtId="0" fontId="16" fillId="0" borderId="0" xfId="0" applyFont="1" applyAlignment="1">
      <alignment vertical="top"/>
    </xf>
    <xf numFmtId="0" fontId="22" fillId="0" borderId="0" xfId="0" applyFont="1" applyAlignment="1">
      <alignment horizontal="right"/>
    </xf>
    <xf numFmtId="167" fontId="12" fillId="0" borderId="2" xfId="0" applyNumberFormat="1" applyFont="1" applyBorder="1" applyAlignment="1">
      <alignment horizontal="center" vertical="top" wrapText="1"/>
    </xf>
    <xf numFmtId="0" fontId="12" fillId="0" borderId="2" xfId="0" applyFont="1" applyBorder="1" applyAlignment="1">
      <alignment horizontal="center" vertical="top" wrapText="1"/>
    </xf>
    <xf numFmtId="4" fontId="2" fillId="0" borderId="2" xfId="0" applyNumberFormat="1" applyFont="1" applyBorder="1" applyAlignment="1">
      <alignment horizontal="center" vertical="center"/>
    </xf>
    <xf numFmtId="0" fontId="2" fillId="0" borderId="2" xfId="0" applyFont="1" applyBorder="1" applyAlignment="1">
      <alignment horizontal="center" vertical="center" wrapText="1"/>
    </xf>
    <xf numFmtId="169" fontId="12" fillId="0" borderId="2" xfId="0" applyNumberFormat="1" applyFont="1" applyBorder="1" applyAlignment="1">
      <alignment horizontal="center" vertical="center" wrapText="1"/>
    </xf>
    <xf numFmtId="169" fontId="18" fillId="0" borderId="2" xfId="0" applyNumberFormat="1" applyFont="1" applyBorder="1" applyAlignment="1">
      <alignment horizontal="center" vertical="center" wrapText="1"/>
    </xf>
    <xf numFmtId="169" fontId="19"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20" fillId="0" borderId="2"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J148"/>
  <sheetViews>
    <sheetView view="pageBreakPreview" zoomScale="75" zoomScaleNormal="75" zoomScalePageLayoutView="75" workbookViewId="0">
      <selection activeCell="B3" sqref="B3:H3"/>
    </sheetView>
  </sheetViews>
  <sheetFormatPr defaultColWidth="7.140625" defaultRowHeight="12.75"/>
  <cols>
    <col min="1" max="1" width="4.5703125" customWidth="1"/>
    <col min="2" max="2" width="61" customWidth="1"/>
    <col min="3" max="3" width="4.5703125" customWidth="1"/>
    <col min="5" max="5" width="20.7109375" customWidth="1"/>
    <col min="6" max="6" width="23.7109375" customWidth="1"/>
    <col min="7" max="7" width="22.5703125" customWidth="1"/>
    <col min="8" max="8" width="7.140625" hidden="1"/>
  </cols>
  <sheetData>
    <row r="1" spans="1:8" ht="31.35" customHeight="1">
      <c r="A1" s="15"/>
      <c r="B1" s="15"/>
      <c r="C1" s="14"/>
      <c r="D1" s="14"/>
      <c r="E1" s="14"/>
      <c r="F1" s="17" t="s">
        <v>0</v>
      </c>
      <c r="G1" s="16"/>
    </row>
    <row r="2" spans="1:8" ht="155.25" customHeight="1">
      <c r="A2" s="15"/>
      <c r="B2" s="15"/>
      <c r="C2" s="13"/>
      <c r="D2" s="13"/>
      <c r="E2" s="13"/>
      <c r="F2" s="12" t="s">
        <v>419</v>
      </c>
      <c r="G2" s="12"/>
    </row>
    <row r="3" spans="1:8" ht="55.5" customHeight="1">
      <c r="A3" s="15"/>
      <c r="B3" s="11" t="s">
        <v>1</v>
      </c>
      <c r="C3" s="11"/>
      <c r="D3" s="11"/>
      <c r="E3" s="11"/>
      <c r="F3" s="11"/>
      <c r="G3" s="11"/>
      <c r="H3" s="11"/>
    </row>
    <row r="4" spans="1:8" ht="22.35" customHeight="1">
      <c r="A4" s="19"/>
      <c r="B4" s="19"/>
      <c r="C4" s="19"/>
      <c r="F4" s="20"/>
      <c r="G4" s="20" t="s">
        <v>2</v>
      </c>
      <c r="H4" s="15"/>
    </row>
    <row r="5" spans="1:8" ht="72.2" customHeight="1">
      <c r="A5" s="10" t="s">
        <v>3</v>
      </c>
      <c r="B5" s="10" t="s">
        <v>4</v>
      </c>
      <c r="C5" s="9" t="s">
        <v>5</v>
      </c>
      <c r="D5" s="9"/>
      <c r="E5" s="8" t="s">
        <v>6</v>
      </c>
      <c r="F5" s="8" t="s">
        <v>7</v>
      </c>
      <c r="G5" s="8" t="s">
        <v>8</v>
      </c>
    </row>
    <row r="6" spans="1:8" ht="36" customHeight="1">
      <c r="A6" s="10"/>
      <c r="B6" s="10"/>
      <c r="C6" s="21" t="s">
        <v>9</v>
      </c>
      <c r="D6" s="21" t="s">
        <v>10</v>
      </c>
      <c r="E6" s="8"/>
      <c r="F6" s="8"/>
      <c r="G6" s="8"/>
    </row>
    <row r="7" spans="1:8" ht="18.75">
      <c r="A7" s="22">
        <v>1</v>
      </c>
      <c r="B7" s="23">
        <v>2</v>
      </c>
      <c r="C7" s="23">
        <v>3</v>
      </c>
      <c r="D7" s="23">
        <v>4</v>
      </c>
      <c r="E7" s="22">
        <v>5</v>
      </c>
      <c r="F7" s="22">
        <v>6</v>
      </c>
      <c r="G7" s="24">
        <v>7</v>
      </c>
    </row>
    <row r="8" spans="1:8" ht="18.75">
      <c r="A8" s="25"/>
      <c r="B8" s="26" t="s">
        <v>11</v>
      </c>
      <c r="C8" s="27"/>
      <c r="D8" s="27"/>
      <c r="E8" s="28">
        <f>E9+E17+E21+E26+E30+E36+E39+E41+E45+E50+E52+E56</f>
        <v>5131933099.6800003</v>
      </c>
      <c r="F8" s="28">
        <f>F9+F17+F21+F26+F30+F36+F39+F41+F45+F50+F52+F56</f>
        <v>4932309615.5200005</v>
      </c>
      <c r="G8" s="28">
        <f t="shared" ref="G8:G55" si="0">E8-F8</f>
        <v>199623484.15999985</v>
      </c>
    </row>
    <row r="9" spans="1:8" ht="18.75">
      <c r="A9" s="29" t="s">
        <v>12</v>
      </c>
      <c r="B9" s="30" t="s">
        <v>13</v>
      </c>
      <c r="C9" s="31" t="s">
        <v>14</v>
      </c>
      <c r="D9" s="32"/>
      <c r="E9" s="33">
        <f>E10+E11+E12+E14+E15+E16+E13</f>
        <v>405198138.54999995</v>
      </c>
      <c r="F9" s="33">
        <f>F10+F11+F12+F14+F15+F16+F13</f>
        <v>366741717.75999999</v>
      </c>
      <c r="G9" s="28">
        <f t="shared" si="0"/>
        <v>38456420.789999962</v>
      </c>
    </row>
    <row r="10" spans="1:8" ht="56.25">
      <c r="A10" s="34"/>
      <c r="B10" s="35" t="s">
        <v>15</v>
      </c>
      <c r="C10" s="36" t="s">
        <v>14</v>
      </c>
      <c r="D10" s="36" t="s">
        <v>16</v>
      </c>
      <c r="E10" s="37">
        <f>'приложение 5'!I27</f>
        <v>2949700</v>
      </c>
      <c r="F10" s="37">
        <f>'приложение 5'!J27</f>
        <v>2916967.58</v>
      </c>
      <c r="G10" s="38">
        <f t="shared" si="0"/>
        <v>32732.419999999925</v>
      </c>
    </row>
    <row r="11" spans="1:8" ht="75">
      <c r="A11" s="34"/>
      <c r="B11" s="35" t="s">
        <v>17</v>
      </c>
      <c r="C11" s="36" t="s">
        <v>14</v>
      </c>
      <c r="D11" s="36" t="s">
        <v>18</v>
      </c>
      <c r="E11" s="37">
        <f>'приложение 5'!I12</f>
        <v>7445925</v>
      </c>
      <c r="F11" s="37">
        <f>'приложение 5'!J12</f>
        <v>7412627.209999999</v>
      </c>
      <c r="G11" s="38">
        <f t="shared" si="0"/>
        <v>33297.790000000969</v>
      </c>
    </row>
    <row r="12" spans="1:8" ht="75">
      <c r="A12" s="34"/>
      <c r="B12" s="35" t="s">
        <v>19</v>
      </c>
      <c r="C12" s="36" t="s">
        <v>14</v>
      </c>
      <c r="D12" s="36" t="s">
        <v>20</v>
      </c>
      <c r="E12" s="37">
        <f>'приложение 5'!I32</f>
        <v>103787600</v>
      </c>
      <c r="F12" s="37">
        <f>'приложение 5'!J32</f>
        <v>103491958.52</v>
      </c>
      <c r="G12" s="38">
        <f t="shared" si="0"/>
        <v>295641.48000000417</v>
      </c>
    </row>
    <row r="13" spans="1:8" ht="18.75">
      <c r="A13" s="34"/>
      <c r="B13" s="39" t="s">
        <v>21</v>
      </c>
      <c r="C13" s="36" t="s">
        <v>14</v>
      </c>
      <c r="D13" s="36" t="s">
        <v>22</v>
      </c>
      <c r="E13" s="37">
        <f>'приложение 5'!I44</f>
        <v>8600</v>
      </c>
      <c r="F13" s="37">
        <f>'приложение 5'!J44</f>
        <v>8600</v>
      </c>
      <c r="G13" s="38">
        <f t="shared" si="0"/>
        <v>0</v>
      </c>
    </row>
    <row r="14" spans="1:8" ht="56.25">
      <c r="A14" s="34"/>
      <c r="B14" s="35" t="s">
        <v>23</v>
      </c>
      <c r="C14" s="36" t="s">
        <v>14</v>
      </c>
      <c r="D14" s="36" t="s">
        <v>24</v>
      </c>
      <c r="E14" s="37">
        <f>'приложение 5'!I330+'приложение 5'!I360</f>
        <v>36971895</v>
      </c>
      <c r="F14" s="37">
        <f>'приложение 5'!J330+'приложение 5'!J360</f>
        <v>36948326.799999997</v>
      </c>
      <c r="G14" s="38">
        <f t="shared" si="0"/>
        <v>23568.20000000298</v>
      </c>
    </row>
    <row r="15" spans="1:8" ht="18.75">
      <c r="A15" s="34"/>
      <c r="B15" s="35" t="s">
        <v>25</v>
      </c>
      <c r="C15" s="36" t="s">
        <v>14</v>
      </c>
      <c r="D15" s="36" t="s">
        <v>26</v>
      </c>
      <c r="E15" s="37">
        <f>'приложение 5'!I48</f>
        <v>32102213.710000001</v>
      </c>
      <c r="F15" s="37">
        <f>'приложение 5'!J48</f>
        <v>0</v>
      </c>
      <c r="G15" s="38">
        <f t="shared" si="0"/>
        <v>32102213.710000001</v>
      </c>
    </row>
    <row r="16" spans="1:8" ht="18.75">
      <c r="A16" s="34"/>
      <c r="B16" s="35" t="s">
        <v>27</v>
      </c>
      <c r="C16" s="36" t="s">
        <v>14</v>
      </c>
      <c r="D16" s="36" t="s">
        <v>28</v>
      </c>
      <c r="E16" s="37">
        <f>'приложение 5'!I53+'приложение 5'!I401+'приложение 5'!I337+'приложение 5'!I682+'приложение 5'!I426+'приложение 5'!I594+'приложение 5'!I370+'приложение 5'!I20+'приложение 5'!I377+'приложение 5'!I731</f>
        <v>221932204.83999997</v>
      </c>
      <c r="F16" s="37">
        <f>'приложение 5'!J53+'приложение 5'!J401+'приложение 5'!J337+'приложение 5'!J682+'приложение 5'!J426+'приложение 5'!J594+'приложение 5'!J370+'приложение 5'!J20+'приложение 5'!J377+'приложение 5'!J731</f>
        <v>215963237.64999998</v>
      </c>
      <c r="G16" s="38">
        <f t="shared" si="0"/>
        <v>5968967.1899999976</v>
      </c>
    </row>
    <row r="17" spans="1:1024" s="42" customFormat="1" ht="37.5">
      <c r="A17" s="29" t="s">
        <v>29</v>
      </c>
      <c r="B17" s="40" t="s">
        <v>30</v>
      </c>
      <c r="C17" s="41" t="s">
        <v>18</v>
      </c>
      <c r="D17" s="41"/>
      <c r="E17" s="33">
        <f>E18+E20+E19</f>
        <v>44478507.810000002</v>
      </c>
      <c r="F17" s="33">
        <f>F18+F20+F19</f>
        <v>42867219.910000004</v>
      </c>
      <c r="G17" s="28">
        <f t="shared" si="0"/>
        <v>1611287.8999999985</v>
      </c>
      <c r="AMJ17"/>
    </row>
    <row r="18" spans="1:1024" ht="18.75">
      <c r="A18" s="34"/>
      <c r="B18" s="35" t="s">
        <v>31</v>
      </c>
      <c r="C18" s="36" t="s">
        <v>18</v>
      </c>
      <c r="D18" s="36" t="s">
        <v>32</v>
      </c>
      <c r="E18" s="37">
        <f>'приложение 5'!I106</f>
        <v>37791000</v>
      </c>
      <c r="F18" s="37">
        <f>'приложение 5'!J106</f>
        <v>36322720.100000001</v>
      </c>
      <c r="G18" s="38">
        <f t="shared" si="0"/>
        <v>1468279.8999999985</v>
      </c>
    </row>
    <row r="19" spans="1:1024" ht="56.25">
      <c r="A19" s="34"/>
      <c r="B19" s="43" t="s">
        <v>33</v>
      </c>
      <c r="C19" s="44" t="s">
        <v>18</v>
      </c>
      <c r="D19" s="44" t="s">
        <v>34</v>
      </c>
      <c r="E19" s="37">
        <f>'приложение 5'!I120</f>
        <v>63000</v>
      </c>
      <c r="F19" s="37">
        <f>'приложение 5'!J120</f>
        <v>0</v>
      </c>
      <c r="G19" s="38">
        <f t="shared" si="0"/>
        <v>63000</v>
      </c>
    </row>
    <row r="20" spans="1:1024" ht="56.25">
      <c r="A20" s="34"/>
      <c r="B20" s="35" t="s">
        <v>35</v>
      </c>
      <c r="C20" s="36" t="s">
        <v>18</v>
      </c>
      <c r="D20" s="36" t="s">
        <v>36</v>
      </c>
      <c r="E20" s="37">
        <f>'приложение 5'!I125</f>
        <v>6624507.8099999996</v>
      </c>
      <c r="F20" s="37">
        <f>'приложение 5'!J125</f>
        <v>6544499.8099999996</v>
      </c>
      <c r="G20" s="38">
        <f t="shared" si="0"/>
        <v>80008</v>
      </c>
    </row>
    <row r="21" spans="1:1024" s="42" customFormat="1" ht="18.75">
      <c r="A21" s="29" t="s">
        <v>37</v>
      </c>
      <c r="B21" s="40" t="s">
        <v>38</v>
      </c>
      <c r="C21" s="41" t="s">
        <v>20</v>
      </c>
      <c r="D21" s="41"/>
      <c r="E21" s="33">
        <f>E22+E24+E25+E23</f>
        <v>58840290.289999999</v>
      </c>
      <c r="F21" s="33">
        <f>F22+F24+F25+F23</f>
        <v>52733370.640000001</v>
      </c>
      <c r="G21" s="28">
        <f t="shared" si="0"/>
        <v>6106919.6499999985</v>
      </c>
      <c r="AMJ21"/>
    </row>
    <row r="22" spans="1:1024" ht="18.75">
      <c r="A22" s="34"/>
      <c r="B22" s="35" t="s">
        <v>39</v>
      </c>
      <c r="C22" s="36" t="s">
        <v>20</v>
      </c>
      <c r="D22" s="36" t="s">
        <v>22</v>
      </c>
      <c r="E22" s="37">
        <f>'приложение 5'!I383</f>
        <v>30835100</v>
      </c>
      <c r="F22" s="37">
        <f>'приложение 5'!J383</f>
        <v>30804094.109999999</v>
      </c>
      <c r="G22" s="38">
        <f t="shared" si="0"/>
        <v>31005.890000000596</v>
      </c>
    </row>
    <row r="23" spans="1:1024" ht="18.75">
      <c r="A23" s="34"/>
      <c r="B23" s="35" t="s">
        <v>40</v>
      </c>
      <c r="C23" s="36" t="s">
        <v>20</v>
      </c>
      <c r="D23" s="36" t="s">
        <v>41</v>
      </c>
      <c r="E23" s="37">
        <f>'приложение 5'!I150</f>
        <v>1215160</v>
      </c>
      <c r="F23" s="37">
        <f>'приложение 5'!J150</f>
        <v>1185547.2</v>
      </c>
      <c r="G23" s="38">
        <f t="shared" si="0"/>
        <v>29612.800000000047</v>
      </c>
    </row>
    <row r="24" spans="1:1024" ht="18.75">
      <c r="A24" s="34"/>
      <c r="B24" s="35" t="s">
        <v>42</v>
      </c>
      <c r="C24" s="36" t="s">
        <v>20</v>
      </c>
      <c r="D24" s="36" t="s">
        <v>32</v>
      </c>
      <c r="E24" s="37">
        <f>'приложение 5'!I155</f>
        <v>13657838.289999999</v>
      </c>
      <c r="F24" s="37">
        <f>'приложение 5'!J155</f>
        <v>8661601.3499999996</v>
      </c>
      <c r="G24" s="38">
        <f t="shared" si="0"/>
        <v>4996236.9399999995</v>
      </c>
    </row>
    <row r="25" spans="1:1024" ht="37.5">
      <c r="A25" s="34"/>
      <c r="B25" s="35" t="s">
        <v>43</v>
      </c>
      <c r="C25" s="36" t="s">
        <v>20</v>
      </c>
      <c r="D25" s="36" t="s">
        <v>44</v>
      </c>
      <c r="E25" s="37">
        <f>'приложение 5'!I160+'приложение 5'!I414</f>
        <v>13132192</v>
      </c>
      <c r="F25" s="37">
        <f>'приложение 5'!J160+'приложение 5'!J414</f>
        <v>12082127.98</v>
      </c>
      <c r="G25" s="38">
        <f t="shared" si="0"/>
        <v>1050064.0199999996</v>
      </c>
    </row>
    <row r="26" spans="1:1024" s="42" customFormat="1" ht="18.75">
      <c r="A26" s="29" t="s">
        <v>45</v>
      </c>
      <c r="B26" s="40" t="s">
        <v>46</v>
      </c>
      <c r="C26" s="41" t="s">
        <v>22</v>
      </c>
      <c r="D26" s="41"/>
      <c r="E26" s="33">
        <f>E28+E29+E27</f>
        <v>719167600.87</v>
      </c>
      <c r="F26" s="33">
        <f>F28+F29+F27</f>
        <v>645176232.34000003</v>
      </c>
      <c r="G26" s="28">
        <f t="shared" si="0"/>
        <v>73991368.529999971</v>
      </c>
      <c r="AMJ26"/>
    </row>
    <row r="27" spans="1:1024" ht="18.75">
      <c r="A27" s="34"/>
      <c r="B27" s="43" t="s">
        <v>47</v>
      </c>
      <c r="C27" s="36" t="s">
        <v>22</v>
      </c>
      <c r="D27" s="36" t="s">
        <v>14</v>
      </c>
      <c r="E27" s="37">
        <f>'приложение 5'!I181</f>
        <v>2315796.48</v>
      </c>
      <c r="F27" s="37">
        <f>'приложение 5'!J181</f>
        <v>2315796.48</v>
      </c>
      <c r="G27" s="38">
        <f t="shared" si="0"/>
        <v>0</v>
      </c>
    </row>
    <row r="28" spans="1:1024" ht="18.75">
      <c r="A28" s="29"/>
      <c r="B28" s="35" t="s">
        <v>48</v>
      </c>
      <c r="C28" s="36" t="s">
        <v>22</v>
      </c>
      <c r="D28" s="36" t="s">
        <v>16</v>
      </c>
      <c r="E28" s="37">
        <f>'приложение 5'!I186</f>
        <v>714236804.38999999</v>
      </c>
      <c r="F28" s="37">
        <f>'приложение 5'!J186</f>
        <v>640942089.63999999</v>
      </c>
      <c r="G28" s="38">
        <f t="shared" si="0"/>
        <v>73294714.75</v>
      </c>
    </row>
    <row r="29" spans="1:1024" ht="18.75">
      <c r="A29" s="29"/>
      <c r="B29" s="43" t="s">
        <v>48</v>
      </c>
      <c r="C29" s="36" t="s">
        <v>22</v>
      </c>
      <c r="D29" s="36" t="s">
        <v>18</v>
      </c>
      <c r="E29" s="37">
        <f>'приложение 5'!I233</f>
        <v>2615000</v>
      </c>
      <c r="F29" s="37">
        <f>'приложение 5'!J233</f>
        <v>1918346.22</v>
      </c>
      <c r="G29" s="38">
        <f t="shared" si="0"/>
        <v>696653.78</v>
      </c>
    </row>
    <row r="30" spans="1:1024" s="42" customFormat="1" ht="18.75">
      <c r="A30" s="29" t="s">
        <v>49</v>
      </c>
      <c r="B30" s="40" t="s">
        <v>50</v>
      </c>
      <c r="C30" s="41" t="s">
        <v>51</v>
      </c>
      <c r="D30" s="41"/>
      <c r="E30" s="33">
        <f>E31+E32+E34+E35+E33</f>
        <v>3102869110.8299999</v>
      </c>
      <c r="F30" s="33">
        <f>F31+F32+F34+F35+F33</f>
        <v>3059015243.3600001</v>
      </c>
      <c r="G30" s="28">
        <f t="shared" si="0"/>
        <v>43853867.46999979</v>
      </c>
      <c r="AMJ30"/>
    </row>
    <row r="31" spans="1:1024" ht="18.75">
      <c r="A31" s="34"/>
      <c r="B31" s="35" t="s">
        <v>52</v>
      </c>
      <c r="C31" s="36" t="s">
        <v>51</v>
      </c>
      <c r="D31" s="36" t="s">
        <v>14</v>
      </c>
      <c r="E31" s="37">
        <f>'приложение 5'!I432+'приложение 5'!I240</f>
        <v>1077295839.7</v>
      </c>
      <c r="F31" s="37">
        <f>'приложение 5'!J432+'приложение 5'!J240</f>
        <v>1068689249.8699999</v>
      </c>
      <c r="G31" s="38">
        <f t="shared" si="0"/>
        <v>8606589.8300001621</v>
      </c>
    </row>
    <row r="32" spans="1:1024" ht="18.75">
      <c r="A32" s="34"/>
      <c r="B32" s="35" t="s">
        <v>53</v>
      </c>
      <c r="C32" s="36" t="s">
        <v>51</v>
      </c>
      <c r="D32" s="36" t="s">
        <v>16</v>
      </c>
      <c r="E32" s="37">
        <f>'приложение 5'!I459+'приложение 5'!I251</f>
        <v>1572901665.0799999</v>
      </c>
      <c r="F32" s="37">
        <f>'приложение 5'!J459+'приложение 5'!J251</f>
        <v>1537808629.8799999</v>
      </c>
      <c r="G32" s="38">
        <f t="shared" si="0"/>
        <v>35093035.200000048</v>
      </c>
    </row>
    <row r="33" spans="1:1024" ht="18.75">
      <c r="A33" s="34"/>
      <c r="B33" s="43" t="s">
        <v>54</v>
      </c>
      <c r="C33" s="36" t="s">
        <v>51</v>
      </c>
      <c r="D33" s="36" t="s">
        <v>18</v>
      </c>
      <c r="E33" s="37">
        <f>'приложение 5'!I514+'приложение 5'!I600</f>
        <v>319559616.21000004</v>
      </c>
      <c r="F33" s="37">
        <f>'приложение 5'!J514+'приложение 5'!J600</f>
        <v>319559616.21000004</v>
      </c>
      <c r="G33" s="38">
        <f t="shared" si="0"/>
        <v>0</v>
      </c>
    </row>
    <row r="34" spans="1:1024" ht="18.75">
      <c r="A34" s="34"/>
      <c r="B34" s="35" t="s">
        <v>55</v>
      </c>
      <c r="C34" s="36" t="s">
        <v>51</v>
      </c>
      <c r="D34" s="36" t="s">
        <v>51</v>
      </c>
      <c r="E34" s="37">
        <f>'приложение 5'!I260+'приложение 5'!I737+'приложение 5'!I783</f>
        <v>22872700</v>
      </c>
      <c r="F34" s="37">
        <f>'приложение 5'!J260+'приложение 5'!J737+'приложение 5'!J783</f>
        <v>22831965.82</v>
      </c>
      <c r="G34" s="38">
        <f t="shared" si="0"/>
        <v>40734.179999999702</v>
      </c>
    </row>
    <row r="35" spans="1:1024" ht="18.75">
      <c r="A35" s="34"/>
      <c r="B35" s="35" t="s">
        <v>56</v>
      </c>
      <c r="C35" s="36" t="s">
        <v>51</v>
      </c>
      <c r="D35" s="36" t="s">
        <v>32</v>
      </c>
      <c r="E35" s="37">
        <f>'приложение 5'!I537+'приложение 5'!I265+'приложение 5'!I775+'приложение 5'!I616</f>
        <v>110239289.84</v>
      </c>
      <c r="F35" s="37">
        <f>'приложение 5'!J537+'приложение 5'!J265+'приложение 5'!J775+'приложение 5'!J616</f>
        <v>110125781.58</v>
      </c>
      <c r="G35" s="38">
        <f t="shared" si="0"/>
        <v>113508.26000000536</v>
      </c>
    </row>
    <row r="36" spans="1:1024" s="42" customFormat="1" ht="18.75">
      <c r="A36" s="29" t="s">
        <v>57</v>
      </c>
      <c r="B36" s="40" t="s">
        <v>58</v>
      </c>
      <c r="C36" s="41" t="s">
        <v>41</v>
      </c>
      <c r="D36" s="41"/>
      <c r="E36" s="33">
        <f>E37+E38</f>
        <v>95430642</v>
      </c>
      <c r="F36" s="33">
        <f>F37+F38</f>
        <v>94845352.870000005</v>
      </c>
      <c r="G36" s="28">
        <f t="shared" si="0"/>
        <v>585289.12999999523</v>
      </c>
      <c r="AMJ36"/>
    </row>
    <row r="37" spans="1:1024" ht="18.75">
      <c r="A37" s="34"/>
      <c r="B37" s="35" t="s">
        <v>59</v>
      </c>
      <c r="C37" s="36" t="s">
        <v>41</v>
      </c>
      <c r="D37" s="36" t="s">
        <v>14</v>
      </c>
      <c r="E37" s="37">
        <f>'приложение 5'!I629</f>
        <v>76975000</v>
      </c>
      <c r="F37" s="37">
        <f>'приложение 5'!J629</f>
        <v>76975000</v>
      </c>
      <c r="G37" s="38">
        <f t="shared" si="0"/>
        <v>0</v>
      </c>
    </row>
    <row r="38" spans="1:1024" ht="37.5">
      <c r="A38" s="34"/>
      <c r="B38" s="35" t="s">
        <v>60</v>
      </c>
      <c r="C38" s="36" t="s">
        <v>41</v>
      </c>
      <c r="D38" s="36" t="s">
        <v>20</v>
      </c>
      <c r="E38" s="37">
        <f>'приложение 5'!I644</f>
        <v>18455642</v>
      </c>
      <c r="F38" s="37">
        <f>'приложение 5'!J644</f>
        <v>17870352.869999997</v>
      </c>
      <c r="G38" s="38">
        <f t="shared" si="0"/>
        <v>585289.13000000268</v>
      </c>
    </row>
    <row r="39" spans="1:1024" s="42" customFormat="1" ht="18.75">
      <c r="A39" s="29" t="s">
        <v>61</v>
      </c>
      <c r="B39" s="40" t="s">
        <v>62</v>
      </c>
      <c r="C39" s="41" t="s">
        <v>32</v>
      </c>
      <c r="D39" s="41"/>
      <c r="E39" s="33">
        <f>E40</f>
        <v>30758800</v>
      </c>
      <c r="F39" s="33">
        <f>F40</f>
        <v>24365426.189999998</v>
      </c>
      <c r="G39" s="28">
        <f t="shared" si="0"/>
        <v>6393373.8100000024</v>
      </c>
      <c r="AMJ39"/>
    </row>
    <row r="40" spans="1:1024" ht="18.75">
      <c r="A40" s="34"/>
      <c r="B40" s="35" t="s">
        <v>63</v>
      </c>
      <c r="C40" s="36" t="s">
        <v>32</v>
      </c>
      <c r="D40" s="36" t="s">
        <v>16</v>
      </c>
      <c r="E40" s="37">
        <f>'приложение 5'!I273</f>
        <v>30758800</v>
      </c>
      <c r="F40" s="37">
        <f>'приложение 5'!J273</f>
        <v>24365426.189999998</v>
      </c>
      <c r="G40" s="38">
        <f t="shared" si="0"/>
        <v>6393373.8100000024</v>
      </c>
    </row>
    <row r="41" spans="1:1024" s="42" customFormat="1" ht="18.75">
      <c r="A41" s="29" t="s">
        <v>64</v>
      </c>
      <c r="B41" s="40" t="s">
        <v>65</v>
      </c>
      <c r="C41" s="41" t="s">
        <v>34</v>
      </c>
      <c r="D41" s="41"/>
      <c r="E41" s="33">
        <f>E42+E43+E44</f>
        <v>327810200</v>
      </c>
      <c r="F41" s="33">
        <f>F42+F43+F44</f>
        <v>313537002.62</v>
      </c>
      <c r="G41" s="28">
        <f t="shared" si="0"/>
        <v>14273197.379999995</v>
      </c>
      <c r="AMJ41"/>
    </row>
    <row r="42" spans="1:1024" ht="18.75">
      <c r="A42" s="34"/>
      <c r="B42" s="35" t="s">
        <v>66</v>
      </c>
      <c r="C42" s="36" t="s">
        <v>34</v>
      </c>
      <c r="D42" s="36" t="s">
        <v>18</v>
      </c>
      <c r="E42" s="37">
        <f>'приложение 5'!I285</f>
        <v>52250600</v>
      </c>
      <c r="F42" s="37">
        <f>'приложение 5'!J285</f>
        <v>43274136.549999997</v>
      </c>
      <c r="G42" s="38">
        <f t="shared" si="0"/>
        <v>8976463.450000003</v>
      </c>
    </row>
    <row r="43" spans="1:1024" ht="18.75">
      <c r="A43" s="34"/>
      <c r="B43" s="35" t="s">
        <v>67</v>
      </c>
      <c r="C43" s="36" t="s">
        <v>34</v>
      </c>
      <c r="D43" s="36" t="s">
        <v>20</v>
      </c>
      <c r="E43" s="37">
        <f>'приложение 5'!I586+'приложение 5'!I789+'приложение 5'!I294</f>
        <v>263548800</v>
      </c>
      <c r="F43" s="37">
        <f>'приложение 5'!J586+'приложение 5'!J789+'приложение 5'!J294</f>
        <v>258252106.10000002</v>
      </c>
      <c r="G43" s="38">
        <f t="shared" si="0"/>
        <v>5296693.8999999762</v>
      </c>
    </row>
    <row r="44" spans="1:1024" ht="18.75">
      <c r="A44" s="34"/>
      <c r="B44" s="35" t="s">
        <v>68</v>
      </c>
      <c r="C44" s="36" t="s">
        <v>34</v>
      </c>
      <c r="D44" s="36" t="s">
        <v>24</v>
      </c>
      <c r="E44" s="37">
        <f>'приложение 5'!I802</f>
        <v>12010800</v>
      </c>
      <c r="F44" s="37">
        <f>'приложение 5'!J802</f>
        <v>12010759.969999999</v>
      </c>
      <c r="G44" s="38">
        <f t="shared" si="0"/>
        <v>40.030000001192093</v>
      </c>
    </row>
    <row r="45" spans="1:1024" s="42" customFormat="1" ht="18.75">
      <c r="A45" s="29" t="s">
        <v>69</v>
      </c>
      <c r="B45" s="40" t="s">
        <v>70</v>
      </c>
      <c r="C45" s="41" t="s">
        <v>26</v>
      </c>
      <c r="D45" s="41"/>
      <c r="E45" s="33">
        <f>E46+E49+E48+E47</f>
        <v>281532109.33000004</v>
      </c>
      <c r="F45" s="33">
        <f>F46+F49+F48+F47</f>
        <v>267180349.82999998</v>
      </c>
      <c r="G45" s="28">
        <f t="shared" si="0"/>
        <v>14351759.50000006</v>
      </c>
      <c r="AMJ45"/>
    </row>
    <row r="46" spans="1:1024" ht="18.75">
      <c r="A46" s="34"/>
      <c r="B46" s="35" t="s">
        <v>71</v>
      </c>
      <c r="C46" s="36" t="s">
        <v>26</v>
      </c>
      <c r="D46" s="36" t="s">
        <v>14</v>
      </c>
      <c r="E46" s="37">
        <f>'приложение 5'!I688+'приложение 5'!I311</f>
        <v>141884750</v>
      </c>
      <c r="F46" s="37">
        <f>'приложение 5'!J688+'приложение 5'!J311</f>
        <v>127535205.41</v>
      </c>
      <c r="G46" s="38">
        <f t="shared" si="0"/>
        <v>14349544.590000004</v>
      </c>
    </row>
    <row r="47" spans="1:1024" ht="18.75">
      <c r="A47" s="34"/>
      <c r="B47" s="43" t="s">
        <v>72</v>
      </c>
      <c r="C47" s="36" t="s">
        <v>26</v>
      </c>
      <c r="D47" s="36" t="s">
        <v>16</v>
      </c>
      <c r="E47" s="37">
        <f>'приложение 5'!I695</f>
        <v>28500</v>
      </c>
      <c r="F47" s="37">
        <f>'приложение 5'!J695</f>
        <v>28500</v>
      </c>
      <c r="G47" s="38">
        <f t="shared" si="0"/>
        <v>0</v>
      </c>
    </row>
    <row r="48" spans="1:1024" ht="18.75">
      <c r="A48" s="34"/>
      <c r="B48" s="45" t="s">
        <v>73</v>
      </c>
      <c r="C48" s="36" t="s">
        <v>26</v>
      </c>
      <c r="D48" s="36" t="s">
        <v>18</v>
      </c>
      <c r="E48" s="37">
        <f>'приложение 5'!I700</f>
        <v>135757644</v>
      </c>
      <c r="F48" s="37">
        <f>'приложение 5'!J700</f>
        <v>135757644</v>
      </c>
      <c r="G48" s="38">
        <f t="shared" si="0"/>
        <v>0</v>
      </c>
    </row>
    <row r="49" spans="1:1024" ht="37.5">
      <c r="A49" s="34"/>
      <c r="B49" s="35" t="s">
        <v>74</v>
      </c>
      <c r="C49" s="36" t="s">
        <v>26</v>
      </c>
      <c r="D49" s="36" t="s">
        <v>22</v>
      </c>
      <c r="E49" s="37">
        <f>'приложение 5'!I723</f>
        <v>3861215.33</v>
      </c>
      <c r="F49" s="37">
        <f>'приложение 5'!J723</f>
        <v>3859000.42</v>
      </c>
      <c r="G49" s="38">
        <f t="shared" si="0"/>
        <v>2214.910000000149</v>
      </c>
    </row>
    <row r="50" spans="1:1024" ht="37.5" hidden="1">
      <c r="A50" s="29" t="s">
        <v>75</v>
      </c>
      <c r="B50" s="46" t="s">
        <v>76</v>
      </c>
      <c r="C50" s="41" t="s">
        <v>28</v>
      </c>
      <c r="D50" s="41"/>
      <c r="E50" s="33">
        <f>E51</f>
        <v>0</v>
      </c>
      <c r="F50" s="33">
        <f>F51</f>
        <v>0</v>
      </c>
      <c r="G50" s="38">
        <f t="shared" si="0"/>
        <v>0</v>
      </c>
    </row>
    <row r="51" spans="1:1024" ht="37.5" hidden="1">
      <c r="A51" s="29"/>
      <c r="B51" s="47" t="s">
        <v>77</v>
      </c>
      <c r="C51" s="36" t="s">
        <v>28</v>
      </c>
      <c r="D51" s="36" t="s">
        <v>14</v>
      </c>
      <c r="E51" s="37">
        <v>0</v>
      </c>
      <c r="F51" s="37">
        <v>0</v>
      </c>
      <c r="G51" s="38">
        <f t="shared" si="0"/>
        <v>0</v>
      </c>
    </row>
    <row r="52" spans="1:1024" s="42" customFormat="1" ht="56.25">
      <c r="A52" s="29" t="s">
        <v>75</v>
      </c>
      <c r="B52" s="46" t="s">
        <v>78</v>
      </c>
      <c r="C52" s="41" t="s">
        <v>36</v>
      </c>
      <c r="D52" s="41" t="s">
        <v>79</v>
      </c>
      <c r="E52" s="33">
        <f>E53+E55+E54</f>
        <v>65847700</v>
      </c>
      <c r="F52" s="33">
        <f>F53+F55+F54</f>
        <v>65847700</v>
      </c>
      <c r="G52" s="28">
        <f t="shared" si="0"/>
        <v>0</v>
      </c>
      <c r="AMJ52"/>
    </row>
    <row r="53" spans="1:1024" ht="56.25">
      <c r="A53" s="29"/>
      <c r="B53" s="47" t="s">
        <v>80</v>
      </c>
      <c r="C53" s="36" t="s">
        <v>36</v>
      </c>
      <c r="D53" s="36" t="s">
        <v>14</v>
      </c>
      <c r="E53" s="37">
        <f>'приложение 5'!I343</f>
        <v>15000000</v>
      </c>
      <c r="F53" s="37">
        <f>'приложение 5'!J343</f>
        <v>15000000</v>
      </c>
      <c r="G53" s="38">
        <f t="shared" si="0"/>
        <v>0</v>
      </c>
    </row>
    <row r="54" spans="1:1024" ht="18.75" hidden="1">
      <c r="A54" s="29"/>
      <c r="B54" s="43" t="s">
        <v>81</v>
      </c>
      <c r="C54" s="36" t="s">
        <v>36</v>
      </c>
      <c r="D54" s="36" t="s">
        <v>16</v>
      </c>
      <c r="E54" s="37">
        <f>'приложение 5'!I348</f>
        <v>0</v>
      </c>
      <c r="F54" s="37">
        <f>'приложение 5'!J348</f>
        <v>0</v>
      </c>
      <c r="G54" s="38">
        <f t="shared" si="0"/>
        <v>0</v>
      </c>
    </row>
    <row r="55" spans="1:1024" ht="37.5">
      <c r="A55" s="29"/>
      <c r="B55" s="43" t="s">
        <v>82</v>
      </c>
      <c r="C55" s="36" t="s">
        <v>36</v>
      </c>
      <c r="D55" s="36" t="s">
        <v>18</v>
      </c>
      <c r="E55" s="37">
        <f>'приложение 5'!I324+'приложение 5'!I353</f>
        <v>50847700</v>
      </c>
      <c r="F55" s="37">
        <f>'приложение 5'!J324+'приложение 5'!J353</f>
        <v>50847700</v>
      </c>
      <c r="G55" s="38">
        <f t="shared" si="0"/>
        <v>0</v>
      </c>
    </row>
    <row r="56" spans="1:1024" ht="18.75">
      <c r="A56" s="29"/>
      <c r="B56" s="47"/>
      <c r="C56" s="48"/>
      <c r="D56" s="48"/>
      <c r="E56" s="49"/>
      <c r="F56" s="49"/>
      <c r="G56" s="49"/>
    </row>
    <row r="57" spans="1:1024" ht="18.75">
      <c r="B57" s="15" t="s">
        <v>83</v>
      </c>
      <c r="C57" s="35"/>
    </row>
    <row r="58" spans="1:1024" ht="19.350000000000001" customHeight="1">
      <c r="B58" s="7" t="s">
        <v>84</v>
      </c>
      <c r="C58" s="7"/>
    </row>
    <row r="59" spans="1:1024" ht="19.350000000000001" customHeight="1">
      <c r="B59" s="7" t="s">
        <v>85</v>
      </c>
      <c r="C59" s="7"/>
      <c r="F59" s="50" t="s">
        <v>86</v>
      </c>
      <c r="G59" s="50"/>
    </row>
    <row r="109" ht="47.25" customHeight="1"/>
    <row r="148" ht="70.5" customHeight="1"/>
  </sheetData>
  <mergeCells count="12">
    <mergeCell ref="B58:C58"/>
    <mergeCell ref="B59:C59"/>
    <mergeCell ref="C1:E1"/>
    <mergeCell ref="C2:E2"/>
    <mergeCell ref="F2:G2"/>
    <mergeCell ref="B3:H3"/>
    <mergeCell ref="A5:A6"/>
    <mergeCell ref="B5:B6"/>
    <mergeCell ref="C5:D5"/>
    <mergeCell ref="E5:E6"/>
    <mergeCell ref="F5:F6"/>
    <mergeCell ref="G5:G6"/>
  </mergeCells>
  <pageMargins left="0.78749999999999998" right="0.196527777777778" top="0.78749999999999998" bottom="0.44722222222222202" header="0.511811023622047" footer="0.511811023622047"/>
  <pageSetup paperSize="9" scale="96" fitToHeight="100" orientation="landscape" horizontalDpi="300" verticalDpi="300"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487"/>
  <sheetViews>
    <sheetView view="pageBreakPreview" zoomScale="75" zoomScaleNormal="75" zoomScalePageLayoutView="75" workbookViewId="0">
      <selection activeCell="F3" sqref="F3:G3"/>
    </sheetView>
  </sheetViews>
  <sheetFormatPr defaultColWidth="7.140625" defaultRowHeight="18.75"/>
  <cols>
    <col min="1" max="1" width="4.5703125" style="51" customWidth="1"/>
    <col min="2" max="2" width="58" style="43" customWidth="1"/>
    <col min="3" max="3" width="16.7109375" style="52" customWidth="1"/>
    <col min="4" max="4" width="11.140625" style="53" customWidth="1"/>
    <col min="5" max="5" width="20.7109375" style="54" customWidth="1"/>
    <col min="6" max="7" width="21.28515625" style="54" customWidth="1"/>
    <col min="8" max="8" width="10.140625" style="55" customWidth="1"/>
    <col min="9" max="9" width="11.140625" style="55" customWidth="1"/>
    <col min="10" max="1023" width="7.140625" style="55"/>
  </cols>
  <sheetData>
    <row r="1" spans="1:1024">
      <c r="A1" s="56"/>
      <c r="C1" s="57"/>
      <c r="D1" s="58"/>
      <c r="E1" s="17"/>
      <c r="F1" s="17"/>
      <c r="G1" s="17"/>
    </row>
    <row r="2" spans="1:1024">
      <c r="A2" s="56"/>
      <c r="C2" s="6"/>
      <c r="D2" s="6"/>
      <c r="E2" s="6"/>
      <c r="F2" s="17" t="s">
        <v>87</v>
      </c>
      <c r="G2" s="57"/>
    </row>
    <row r="3" spans="1:1024" ht="192.75" customHeight="1">
      <c r="C3" s="13"/>
      <c r="D3" s="13"/>
      <c r="E3" s="13"/>
      <c r="F3" s="12" t="s">
        <v>419</v>
      </c>
      <c r="G3" s="12"/>
    </row>
    <row r="4" spans="1:1024" ht="60" customHeight="1">
      <c r="A4" s="56"/>
      <c r="B4" s="5" t="s">
        <v>88</v>
      </c>
      <c r="C4" s="5"/>
      <c r="D4" s="5"/>
      <c r="E4" s="5"/>
      <c r="F4" s="5"/>
      <c r="G4" s="5"/>
    </row>
    <row r="5" spans="1:1024" ht="19.899999999999999" customHeight="1">
      <c r="A5" s="43"/>
      <c r="C5" s="57"/>
      <c r="D5" s="58"/>
      <c r="E5"/>
      <c r="F5" s="20"/>
      <c r="G5" s="20" t="s">
        <v>2</v>
      </c>
    </row>
    <row r="6" spans="1:1024" ht="26.85" customHeight="1">
      <c r="A6" s="59"/>
      <c r="B6" s="59" t="s">
        <v>4</v>
      </c>
      <c r="C6" s="60" t="s">
        <v>89</v>
      </c>
      <c r="D6" s="61" t="s">
        <v>90</v>
      </c>
      <c r="E6" s="62" t="s">
        <v>6</v>
      </c>
      <c r="F6" s="63" t="s">
        <v>7</v>
      </c>
      <c r="G6" s="63" t="s">
        <v>8</v>
      </c>
    </row>
    <row r="7" spans="1:1024" ht="15.75">
      <c r="A7" s="64">
        <v>1</v>
      </c>
      <c r="B7" s="65">
        <v>2</v>
      </c>
      <c r="C7" s="66" t="s">
        <v>91</v>
      </c>
      <c r="D7" s="67" t="s">
        <v>92</v>
      </c>
      <c r="E7" s="64">
        <v>5</v>
      </c>
      <c r="F7" s="64">
        <v>6</v>
      </c>
      <c r="G7" s="64">
        <v>7</v>
      </c>
    </row>
    <row r="8" spans="1:1024" s="73" customFormat="1">
      <c r="A8" s="68"/>
      <c r="B8" s="68" t="s">
        <v>93</v>
      </c>
      <c r="C8" s="69"/>
      <c r="D8" s="70"/>
      <c r="E8" s="71">
        <f>E9+E51+E57+E100+E110+E124+E135+E139+E219+E241+E262+E281+E285+E436+E385+E277+E131+E380+E362+E366+E376+E403+E416+E235+E397</f>
        <v>5131933099.6800013</v>
      </c>
      <c r="F8" s="71">
        <f>F9+F51+F57+F100+F110+F124+F135+F139+F219+F241+F262+F281+F285+F436+F385+F277+F131+F380+F362+F366+F376+F403+F416+F235+F397</f>
        <v>4932309615.5200005</v>
      </c>
      <c r="G8" s="72">
        <f t="shared" ref="G8:G71" si="0">E8-F8</f>
        <v>199623484.1600008</v>
      </c>
      <c r="AMJ8"/>
    </row>
    <row r="9" spans="1:1024" s="73" customFormat="1" ht="56.25">
      <c r="A9" s="68" t="s">
        <v>12</v>
      </c>
      <c r="B9" s="68" t="s">
        <v>94</v>
      </c>
      <c r="C9" s="74">
        <v>5000000000</v>
      </c>
      <c r="D9" s="75"/>
      <c r="E9" s="76">
        <f>E10+E15+E41+E45+E48</f>
        <v>235493240.17000002</v>
      </c>
      <c r="F9" s="76">
        <f>F10+F15+F41+F45+F48</f>
        <v>234349098.21000004</v>
      </c>
      <c r="G9" s="72">
        <f t="shared" si="0"/>
        <v>1144141.9599999785</v>
      </c>
      <c r="AMJ9"/>
    </row>
    <row r="10" spans="1:1024" ht="56.25">
      <c r="A10" s="43"/>
      <c r="B10" s="43" t="s">
        <v>95</v>
      </c>
      <c r="C10" s="57">
        <v>5010000000</v>
      </c>
      <c r="D10" s="44"/>
      <c r="E10" s="77">
        <f>E11+E13</f>
        <v>3012700</v>
      </c>
      <c r="F10" s="77">
        <f>F11+F13</f>
        <v>2916967.58</v>
      </c>
      <c r="G10" s="78">
        <f t="shared" si="0"/>
        <v>95732.419999999925</v>
      </c>
    </row>
    <row r="11" spans="1:1024" ht="37.5">
      <c r="A11" s="43"/>
      <c r="B11" s="79" t="s">
        <v>96</v>
      </c>
      <c r="C11" s="57">
        <v>5010000190</v>
      </c>
      <c r="D11" s="44"/>
      <c r="E11" s="77">
        <f>E12</f>
        <v>2949700</v>
      </c>
      <c r="F11" s="77">
        <f>F12</f>
        <v>2916967.58</v>
      </c>
      <c r="G11" s="78">
        <f t="shared" si="0"/>
        <v>32732.419999999925</v>
      </c>
    </row>
    <row r="12" spans="1:1024" ht="112.5">
      <c r="A12" s="43"/>
      <c r="B12" s="43" t="s">
        <v>97</v>
      </c>
      <c r="C12" s="57">
        <v>5010000190</v>
      </c>
      <c r="D12" s="44" t="s">
        <v>98</v>
      </c>
      <c r="E12" s="77">
        <f>'приложение 5'!I31</f>
        <v>2949700</v>
      </c>
      <c r="F12" s="77">
        <f>'приложение 5'!J31</f>
        <v>2916967.58</v>
      </c>
      <c r="G12" s="78">
        <f t="shared" si="0"/>
        <v>32732.419999999925</v>
      </c>
    </row>
    <row r="13" spans="1:1024" ht="225">
      <c r="A13" s="43"/>
      <c r="B13" s="43" t="s">
        <v>99</v>
      </c>
      <c r="C13" s="57">
        <v>5010060070</v>
      </c>
      <c r="D13" s="44"/>
      <c r="E13" s="77">
        <f>E14</f>
        <v>63000</v>
      </c>
      <c r="F13" s="77">
        <f>F14</f>
        <v>0</v>
      </c>
      <c r="G13" s="78">
        <f t="shared" si="0"/>
        <v>63000</v>
      </c>
    </row>
    <row r="14" spans="1:1024" ht="56.25">
      <c r="A14" s="43"/>
      <c r="B14" s="43" t="s">
        <v>100</v>
      </c>
      <c r="C14" s="57">
        <v>5010060070</v>
      </c>
      <c r="D14" s="44" t="s">
        <v>101</v>
      </c>
      <c r="E14" s="77">
        <f>'приложение 5'!I124</f>
        <v>63000</v>
      </c>
      <c r="F14" s="77">
        <f>'приложение 5'!J124</f>
        <v>0</v>
      </c>
      <c r="G14" s="78">
        <f t="shared" si="0"/>
        <v>63000</v>
      </c>
    </row>
    <row r="15" spans="1:1024" ht="37.5">
      <c r="A15" s="43"/>
      <c r="B15" s="43" t="s">
        <v>102</v>
      </c>
      <c r="C15" s="57">
        <v>5020000000</v>
      </c>
      <c r="D15" s="44"/>
      <c r="E15" s="77">
        <f>E16+E20+E23+E26+E34+E30+E38</f>
        <v>197176586.33000001</v>
      </c>
      <c r="F15" s="77">
        <f>F16+F20+F23+F26+F34+F30+F38</f>
        <v>196708479.10000002</v>
      </c>
      <c r="G15" s="78">
        <f t="shared" si="0"/>
        <v>468107.22999998927</v>
      </c>
    </row>
    <row r="16" spans="1:1024" ht="37.5">
      <c r="A16" s="43"/>
      <c r="B16" s="79" t="s">
        <v>96</v>
      </c>
      <c r="C16" s="57">
        <v>5020000190</v>
      </c>
      <c r="D16" s="44"/>
      <c r="E16" s="77">
        <f>E17+E19+E18</f>
        <v>179793186.33000001</v>
      </c>
      <c r="F16" s="77">
        <f>F17+F19+F18</f>
        <v>179325119.08000001</v>
      </c>
      <c r="G16" s="78">
        <f t="shared" si="0"/>
        <v>468067.25</v>
      </c>
    </row>
    <row r="17" spans="1:7" ht="112.5">
      <c r="A17" s="43"/>
      <c r="B17" s="43" t="s">
        <v>97</v>
      </c>
      <c r="C17" s="57">
        <v>5020000190</v>
      </c>
      <c r="D17" s="44" t="s">
        <v>98</v>
      </c>
      <c r="E17" s="77">
        <f>'приложение 5'!I36+'приложение 5'!I334+'приложение 5'!I387+'приложение 5'!I405+'приложение 5'!I541+'приложение 5'!I648+'приложение 5'!I727+'приложение 5'!I779+'приложение 5'!I806</f>
        <v>179574463</v>
      </c>
      <c r="F17" s="77">
        <f>'приложение 5'!J36+'приложение 5'!J334+'приложение 5'!J387+'приложение 5'!J405+'приложение 5'!J541+'приложение 5'!J648+'приложение 5'!J727+'приложение 5'!J779+'приложение 5'!J806</f>
        <v>179111324.75</v>
      </c>
      <c r="G17" s="78">
        <f t="shared" si="0"/>
        <v>463138.25</v>
      </c>
    </row>
    <row r="18" spans="1:7" ht="56.25">
      <c r="A18" s="43"/>
      <c r="B18" s="43" t="s">
        <v>100</v>
      </c>
      <c r="C18" s="57">
        <v>5020000190</v>
      </c>
      <c r="D18" s="44" t="s">
        <v>101</v>
      </c>
      <c r="E18" s="77">
        <f>'приложение 5'!I335</f>
        <v>10000</v>
      </c>
      <c r="F18" s="77">
        <f>'приложение 5'!J335</f>
        <v>10000</v>
      </c>
      <c r="G18" s="78">
        <f t="shared" si="0"/>
        <v>0</v>
      </c>
    </row>
    <row r="19" spans="1:7">
      <c r="A19" s="43"/>
      <c r="B19" s="43" t="s">
        <v>103</v>
      </c>
      <c r="C19" s="57">
        <v>5020000190</v>
      </c>
      <c r="D19" s="44" t="s">
        <v>104</v>
      </c>
      <c r="E19" s="77">
        <f>'приложение 5'!I37+'приложение 5'!I336+'приложение 5'!I388+'приложение 5'!I406+'приложение 5'!I542+'приложение 5'!I649+'приложение 5'!I728+'приложение 5'!I780</f>
        <v>208723.33</v>
      </c>
      <c r="F19" s="77">
        <f>'приложение 5'!J37+'приложение 5'!J336+'приложение 5'!J388+'приложение 5'!J406+'приложение 5'!J542+'приложение 5'!J649+'приложение 5'!J728+'приложение 5'!J780</f>
        <v>203794.33</v>
      </c>
      <c r="G19" s="78">
        <f t="shared" si="0"/>
        <v>4929</v>
      </c>
    </row>
    <row r="20" spans="1:7" ht="206.25">
      <c r="A20" s="43"/>
      <c r="B20" s="43" t="s">
        <v>105</v>
      </c>
      <c r="C20" s="57">
        <v>5020060870</v>
      </c>
      <c r="D20" s="44"/>
      <c r="E20" s="77">
        <f>E21+E22</f>
        <v>755800</v>
      </c>
      <c r="F20" s="77">
        <f>F21+F22</f>
        <v>755800</v>
      </c>
      <c r="G20" s="78">
        <f t="shared" si="0"/>
        <v>0</v>
      </c>
    </row>
    <row r="21" spans="1:7" ht="112.5">
      <c r="A21" s="43"/>
      <c r="B21" s="43" t="s">
        <v>97</v>
      </c>
      <c r="C21" s="57">
        <v>5020060870</v>
      </c>
      <c r="D21" s="44" t="s">
        <v>98</v>
      </c>
      <c r="E21" s="77">
        <f>'приложение 5'!I39</f>
        <v>755800</v>
      </c>
      <c r="F21" s="77">
        <f>'приложение 5'!J39</f>
        <v>755800</v>
      </c>
      <c r="G21" s="78">
        <f t="shared" si="0"/>
        <v>0</v>
      </c>
    </row>
    <row r="22" spans="1:7" ht="56.25" hidden="1">
      <c r="A22" s="43"/>
      <c r="B22" s="43" t="s">
        <v>100</v>
      </c>
      <c r="C22" s="57">
        <v>5020060870</v>
      </c>
      <c r="D22" s="44" t="s">
        <v>101</v>
      </c>
      <c r="E22" s="77">
        <f>'приложение 5'!I40</f>
        <v>0</v>
      </c>
      <c r="F22" s="77">
        <f>'приложение 5'!J40</f>
        <v>0</v>
      </c>
      <c r="G22" s="78">
        <f t="shared" si="0"/>
        <v>0</v>
      </c>
    </row>
    <row r="23" spans="1:7" ht="75">
      <c r="A23" s="43"/>
      <c r="B23" s="80" t="s">
        <v>106</v>
      </c>
      <c r="C23" s="57">
        <v>5020060910</v>
      </c>
      <c r="D23" s="81"/>
      <c r="E23" s="77">
        <f>E24+E25</f>
        <v>1512000</v>
      </c>
      <c r="F23" s="77">
        <f>F24+F25</f>
        <v>1512000</v>
      </c>
      <c r="G23" s="78">
        <f t="shared" si="0"/>
        <v>0</v>
      </c>
    </row>
    <row r="24" spans="1:7" ht="112.5">
      <c r="A24" s="43"/>
      <c r="B24" s="43" t="s">
        <v>97</v>
      </c>
      <c r="C24" s="57">
        <v>5020060910</v>
      </c>
      <c r="D24" s="44" t="s">
        <v>98</v>
      </c>
      <c r="E24" s="77">
        <f>'приложение 5'!I390</f>
        <v>1512000</v>
      </c>
      <c r="F24" s="77">
        <f>'приложение 5'!J390</f>
        <v>1512000</v>
      </c>
      <c r="G24" s="78">
        <f t="shared" si="0"/>
        <v>0</v>
      </c>
    </row>
    <row r="25" spans="1:7" ht="56.25" hidden="1">
      <c r="A25" s="43"/>
      <c r="B25" s="43" t="s">
        <v>100</v>
      </c>
      <c r="C25" s="57">
        <v>5020060910</v>
      </c>
      <c r="D25" s="44" t="s">
        <v>101</v>
      </c>
      <c r="E25" s="77">
        <f>'приложение 5'!I391</f>
        <v>0</v>
      </c>
      <c r="F25" s="77">
        <f>'приложение 5'!J391</f>
        <v>0</v>
      </c>
      <c r="G25" s="78">
        <f t="shared" si="0"/>
        <v>0</v>
      </c>
    </row>
    <row r="26" spans="1:7" ht="199.9" customHeight="1">
      <c r="A26" s="43"/>
      <c r="B26" s="43" t="s">
        <v>107</v>
      </c>
      <c r="C26" s="57">
        <v>5020069170</v>
      </c>
      <c r="D26" s="82"/>
      <c r="E26" s="77">
        <f>E27+E28+E29</f>
        <v>1025800</v>
      </c>
      <c r="F26" s="77">
        <f>F27+F28+F29</f>
        <v>1025800</v>
      </c>
      <c r="G26" s="78">
        <f t="shared" si="0"/>
        <v>0</v>
      </c>
    </row>
    <row r="27" spans="1:7" ht="93.75">
      <c r="A27" s="43"/>
      <c r="B27" s="43" t="s">
        <v>108</v>
      </c>
      <c r="C27" s="57">
        <v>5020069170</v>
      </c>
      <c r="D27" s="82">
        <v>100</v>
      </c>
      <c r="E27" s="77">
        <f>'приложение 5'!I808</f>
        <v>1025800</v>
      </c>
      <c r="F27" s="77">
        <f>'приложение 5'!J808</f>
        <v>1025800</v>
      </c>
      <c r="G27" s="78">
        <f t="shared" si="0"/>
        <v>0</v>
      </c>
    </row>
    <row r="28" spans="1:7" ht="56.25" hidden="1">
      <c r="A28" s="43"/>
      <c r="B28" s="43" t="s">
        <v>100</v>
      </c>
      <c r="C28" s="57">
        <v>5020069170</v>
      </c>
      <c r="D28" s="44" t="s">
        <v>101</v>
      </c>
      <c r="E28" s="77">
        <f>'приложение 5'!I809</f>
        <v>0</v>
      </c>
      <c r="F28" s="77">
        <f>'приложение 5'!J809</f>
        <v>0</v>
      </c>
      <c r="G28" s="78">
        <f t="shared" si="0"/>
        <v>0</v>
      </c>
    </row>
    <row r="29" spans="1:7" hidden="1">
      <c r="A29" s="43"/>
      <c r="B29" s="43" t="s">
        <v>103</v>
      </c>
      <c r="C29" s="57">
        <v>5020069170</v>
      </c>
      <c r="D29" s="44" t="s">
        <v>104</v>
      </c>
      <c r="E29" s="77">
        <f>'приложение 5'!I810</f>
        <v>0</v>
      </c>
      <c r="F29" s="77">
        <f>'приложение 5'!J810</f>
        <v>0</v>
      </c>
      <c r="G29" s="78">
        <f t="shared" si="0"/>
        <v>0</v>
      </c>
    </row>
    <row r="30" spans="1:7" ht="112.5">
      <c r="A30" s="43"/>
      <c r="B30" s="43" t="s">
        <v>109</v>
      </c>
      <c r="C30" s="57">
        <v>5020069180</v>
      </c>
      <c r="D30" s="81"/>
      <c r="E30" s="77">
        <f>E31+E32+E33</f>
        <v>756000</v>
      </c>
      <c r="F30" s="77">
        <f>F31+F32+F33</f>
        <v>756000</v>
      </c>
      <c r="G30" s="78">
        <f t="shared" si="0"/>
        <v>0</v>
      </c>
    </row>
    <row r="31" spans="1:7" ht="93.75">
      <c r="A31" s="43"/>
      <c r="B31" s="43" t="s">
        <v>108</v>
      </c>
      <c r="C31" s="57">
        <v>5020069180</v>
      </c>
      <c r="D31" s="81">
        <v>100</v>
      </c>
      <c r="E31" s="77">
        <f>'приложение 5'!I812</f>
        <v>756000</v>
      </c>
      <c r="F31" s="77">
        <f>'приложение 5'!J812</f>
        <v>756000</v>
      </c>
      <c r="G31" s="78">
        <f t="shared" si="0"/>
        <v>0</v>
      </c>
    </row>
    <row r="32" spans="1:7" ht="56.25" hidden="1">
      <c r="A32" s="43"/>
      <c r="B32" s="43" t="s">
        <v>100</v>
      </c>
      <c r="C32" s="57">
        <v>5020069180</v>
      </c>
      <c r="D32" s="81">
        <v>200</v>
      </c>
      <c r="E32" s="77">
        <f>'приложение 5'!I813</f>
        <v>0</v>
      </c>
      <c r="F32" s="77">
        <f>'приложение 5'!J813</f>
        <v>0</v>
      </c>
      <c r="G32" s="78">
        <f t="shared" si="0"/>
        <v>0</v>
      </c>
    </row>
    <row r="33" spans="1:7" hidden="1">
      <c r="A33" s="43"/>
      <c r="B33" s="43" t="s">
        <v>103</v>
      </c>
      <c r="C33" s="57">
        <v>5020069180</v>
      </c>
      <c r="D33" s="81">
        <v>800</v>
      </c>
      <c r="E33" s="77">
        <f>'приложение 5'!I814</f>
        <v>0</v>
      </c>
      <c r="F33" s="77">
        <f>'приложение 5'!J814</f>
        <v>0</v>
      </c>
      <c r="G33" s="78">
        <f t="shared" si="0"/>
        <v>0</v>
      </c>
    </row>
    <row r="34" spans="1:7" ht="75">
      <c r="A34" s="43"/>
      <c r="B34" s="43" t="s">
        <v>110</v>
      </c>
      <c r="C34" s="57">
        <v>5020069190</v>
      </c>
      <c r="D34" s="81"/>
      <c r="E34" s="77">
        <f>E35+E36+E37</f>
        <v>9229000</v>
      </c>
      <c r="F34" s="77">
        <f>F35+F36+F37</f>
        <v>9228960.0199999996</v>
      </c>
      <c r="G34" s="78">
        <f t="shared" si="0"/>
        <v>39.980000000447035</v>
      </c>
    </row>
    <row r="35" spans="1:7" ht="93.75">
      <c r="A35" s="43"/>
      <c r="B35" s="43" t="s">
        <v>108</v>
      </c>
      <c r="C35" s="57">
        <v>5020069190</v>
      </c>
      <c r="D35" s="81">
        <v>100</v>
      </c>
      <c r="E35" s="77">
        <f>'приложение 5'!I816</f>
        <v>8828100</v>
      </c>
      <c r="F35" s="77">
        <f>'приложение 5'!J816</f>
        <v>8828072.5399999991</v>
      </c>
      <c r="G35" s="78">
        <f t="shared" si="0"/>
        <v>27.46000000089407</v>
      </c>
    </row>
    <row r="36" spans="1:7" ht="56.25">
      <c r="A36" s="43"/>
      <c r="B36" s="43" t="s">
        <v>100</v>
      </c>
      <c r="C36" s="57">
        <v>5020069190</v>
      </c>
      <c r="D36" s="81">
        <v>200</v>
      </c>
      <c r="E36" s="77">
        <f>'приложение 5'!I817</f>
        <v>400400</v>
      </c>
      <c r="F36" s="77">
        <f>'приложение 5'!J817</f>
        <v>400400</v>
      </c>
      <c r="G36" s="78">
        <f t="shared" si="0"/>
        <v>0</v>
      </c>
    </row>
    <row r="37" spans="1:7">
      <c r="A37" s="43"/>
      <c r="B37" s="43" t="s">
        <v>103</v>
      </c>
      <c r="C37" s="57">
        <v>5020069190</v>
      </c>
      <c r="D37" s="81">
        <v>800</v>
      </c>
      <c r="E37" s="77">
        <f>'приложение 5'!I818</f>
        <v>500</v>
      </c>
      <c r="F37" s="77">
        <f>'приложение 5'!J818</f>
        <v>487.48</v>
      </c>
      <c r="G37" s="78">
        <f t="shared" si="0"/>
        <v>12.519999999999982</v>
      </c>
    </row>
    <row r="38" spans="1:7" ht="75">
      <c r="A38" s="43"/>
      <c r="B38" s="43" t="s">
        <v>111</v>
      </c>
      <c r="C38" s="57">
        <v>5020069200</v>
      </c>
      <c r="D38" s="44"/>
      <c r="E38" s="77">
        <f>E39+E40</f>
        <v>4104800</v>
      </c>
      <c r="F38" s="77">
        <f>F39+F40</f>
        <v>4104800</v>
      </c>
      <c r="G38" s="78">
        <f t="shared" si="0"/>
        <v>0</v>
      </c>
    </row>
    <row r="39" spans="1:7" ht="112.5">
      <c r="A39" s="43"/>
      <c r="B39" s="43" t="s">
        <v>97</v>
      </c>
      <c r="C39" s="57">
        <v>5020069200</v>
      </c>
      <c r="D39" s="44" t="s">
        <v>98</v>
      </c>
      <c r="E39" s="77">
        <f>'приложение 5'!I42</f>
        <v>4004800</v>
      </c>
      <c r="F39" s="77">
        <f>'приложение 5'!J42</f>
        <v>4004800</v>
      </c>
      <c r="G39" s="78">
        <f t="shared" si="0"/>
        <v>0</v>
      </c>
    </row>
    <row r="40" spans="1:7" ht="56.25">
      <c r="A40" s="43"/>
      <c r="B40" s="43" t="s">
        <v>100</v>
      </c>
      <c r="C40" s="57">
        <v>5020069200</v>
      </c>
      <c r="D40" s="44" t="s">
        <v>101</v>
      </c>
      <c r="E40" s="77">
        <f>'приложение 5'!I43</f>
        <v>100000</v>
      </c>
      <c r="F40" s="77">
        <f>'приложение 5'!J43</f>
        <v>100000</v>
      </c>
      <c r="G40" s="78">
        <f t="shared" si="0"/>
        <v>0</v>
      </c>
    </row>
    <row r="41" spans="1:7" ht="37.5">
      <c r="A41" s="43"/>
      <c r="B41" s="43" t="s">
        <v>112</v>
      </c>
      <c r="C41" s="57">
        <v>5030000000</v>
      </c>
      <c r="D41" s="44"/>
      <c r="E41" s="77">
        <f>E42</f>
        <v>28447353.840000004</v>
      </c>
      <c r="F41" s="77">
        <f>F42</f>
        <v>27903324.52</v>
      </c>
      <c r="G41" s="78">
        <f t="shared" si="0"/>
        <v>544029.32000000402</v>
      </c>
    </row>
    <row r="42" spans="1:7" ht="56.25">
      <c r="A42" s="43"/>
      <c r="B42" s="43" t="s">
        <v>113</v>
      </c>
      <c r="C42" s="57">
        <v>5030010030</v>
      </c>
      <c r="D42" s="44"/>
      <c r="E42" s="77">
        <f>E43+E44</f>
        <v>28447353.840000004</v>
      </c>
      <c r="F42" s="77">
        <f>F43+F44</f>
        <v>27903324.52</v>
      </c>
      <c r="G42" s="78">
        <f t="shared" si="0"/>
        <v>544029.32000000402</v>
      </c>
    </row>
    <row r="43" spans="1:7" ht="56.25">
      <c r="A43" s="43"/>
      <c r="B43" s="43" t="s">
        <v>100</v>
      </c>
      <c r="C43" s="57">
        <v>5030010030</v>
      </c>
      <c r="D43" s="44" t="s">
        <v>101</v>
      </c>
      <c r="E43" s="77">
        <f>'приложение 5'!I24+'приложение 5'!I57+'приложение 5'!I374+'приложение 5'!I381+'приложение 5'!I598+'приложение 5'!I429+'приложение 5'!I686+'приложение 5'!I409+'приложение 5'!I735+'приложение 5'!I341</f>
        <v>27388177.670000002</v>
      </c>
      <c r="F43" s="77">
        <f>'приложение 5'!J24+'приложение 5'!J57+'приложение 5'!J374+'приложение 5'!J381+'приложение 5'!J598+'приложение 5'!J429+'приложение 5'!J686+'приложение 5'!J409+'приложение 5'!J735+'приложение 5'!J341</f>
        <v>26844149.239999998</v>
      </c>
      <c r="G43" s="78">
        <f t="shared" si="0"/>
        <v>544028.43000000343</v>
      </c>
    </row>
    <row r="44" spans="1:7">
      <c r="A44" s="43"/>
      <c r="B44" s="43" t="s">
        <v>103</v>
      </c>
      <c r="C44" s="57">
        <v>5030010030</v>
      </c>
      <c r="D44" s="44" t="s">
        <v>104</v>
      </c>
      <c r="E44" s="77">
        <f>'приложение 5'!I430+'приложение 5'!I58</f>
        <v>1059176.17</v>
      </c>
      <c r="F44" s="77">
        <f>'приложение 5'!J430+'приложение 5'!J58</f>
        <v>1059175.28</v>
      </c>
      <c r="G44" s="78">
        <f t="shared" si="0"/>
        <v>0.88999999989755452</v>
      </c>
    </row>
    <row r="45" spans="1:7" ht="37.5">
      <c r="A45" s="43"/>
      <c r="B45" s="43" t="s">
        <v>114</v>
      </c>
      <c r="C45" s="57">
        <v>5040000000</v>
      </c>
      <c r="D45" s="44"/>
      <c r="E45" s="77">
        <f>E46</f>
        <v>1600000</v>
      </c>
      <c r="F45" s="77">
        <f>F46</f>
        <v>1600000</v>
      </c>
      <c r="G45" s="78">
        <f t="shared" si="0"/>
        <v>0</v>
      </c>
    </row>
    <row r="46" spans="1:7" ht="37.5">
      <c r="A46" s="43"/>
      <c r="B46" s="43" t="s">
        <v>115</v>
      </c>
      <c r="C46" s="57">
        <v>5040010560</v>
      </c>
      <c r="D46" s="44"/>
      <c r="E46" s="77">
        <f>E47</f>
        <v>1600000</v>
      </c>
      <c r="F46" s="77">
        <f>F47</f>
        <v>1600000</v>
      </c>
      <c r="G46" s="78">
        <f t="shared" si="0"/>
        <v>0</v>
      </c>
    </row>
    <row r="47" spans="1:7" ht="56.25">
      <c r="A47" s="43"/>
      <c r="B47" s="43" t="s">
        <v>100</v>
      </c>
      <c r="C47" s="57">
        <v>5040010560</v>
      </c>
      <c r="D47" s="44" t="s">
        <v>101</v>
      </c>
      <c r="E47" s="77">
        <f>'приложение 5'!I61</f>
        <v>1600000</v>
      </c>
      <c r="F47" s="77">
        <f>'приложение 5'!J61</f>
        <v>1600000</v>
      </c>
      <c r="G47" s="78">
        <f t="shared" si="0"/>
        <v>0</v>
      </c>
    </row>
    <row r="48" spans="1:7" ht="37.5">
      <c r="A48" s="43"/>
      <c r="B48" s="43" t="s">
        <v>116</v>
      </c>
      <c r="C48" s="57">
        <v>5050000000</v>
      </c>
      <c r="D48" s="44"/>
      <c r="E48" s="77">
        <f>E49</f>
        <v>5256600</v>
      </c>
      <c r="F48" s="77">
        <f>F49</f>
        <v>5220327.01</v>
      </c>
      <c r="G48" s="78">
        <f t="shared" si="0"/>
        <v>36272.990000000224</v>
      </c>
    </row>
    <row r="49" spans="1:1024" ht="37.5">
      <c r="A49" s="43"/>
      <c r="B49" s="43" t="s">
        <v>117</v>
      </c>
      <c r="C49" s="57">
        <v>5050010780</v>
      </c>
      <c r="D49" s="44"/>
      <c r="E49" s="77">
        <f>E50</f>
        <v>5256600</v>
      </c>
      <c r="F49" s="77">
        <f>F50</f>
        <v>5220327.01</v>
      </c>
      <c r="G49" s="78">
        <f t="shared" si="0"/>
        <v>36272.990000000224</v>
      </c>
    </row>
    <row r="50" spans="1:1024" ht="56.25">
      <c r="A50" s="43"/>
      <c r="B50" s="43" t="s">
        <v>100</v>
      </c>
      <c r="C50" s="57">
        <v>5050010780</v>
      </c>
      <c r="D50" s="44" t="s">
        <v>101</v>
      </c>
      <c r="E50" s="77">
        <f>'приложение 5'!I64</f>
        <v>5256600</v>
      </c>
      <c r="F50" s="77">
        <f>'приложение 5'!J64</f>
        <v>5220327.01</v>
      </c>
      <c r="G50" s="78">
        <f t="shared" si="0"/>
        <v>36272.990000000224</v>
      </c>
    </row>
    <row r="51" spans="1:1024" s="73" customFormat="1" ht="37.5">
      <c r="A51" s="68" t="s">
        <v>29</v>
      </c>
      <c r="B51" s="68" t="s">
        <v>118</v>
      </c>
      <c r="C51" s="74">
        <v>5100000000</v>
      </c>
      <c r="D51" s="83"/>
      <c r="E51" s="76">
        <f>E52</f>
        <v>45685400</v>
      </c>
      <c r="F51" s="76">
        <f>F52</f>
        <v>45685400</v>
      </c>
      <c r="G51" s="72">
        <f t="shared" si="0"/>
        <v>0</v>
      </c>
      <c r="AMJ51"/>
    </row>
    <row r="52" spans="1:1024" ht="56.25">
      <c r="A52" s="43"/>
      <c r="B52" s="43" t="s">
        <v>119</v>
      </c>
      <c r="C52" s="57">
        <v>5110000000</v>
      </c>
      <c r="D52" s="44"/>
      <c r="E52" s="77">
        <f>E55+E53</f>
        <v>45685400</v>
      </c>
      <c r="F52" s="77">
        <f>F55+F53</f>
        <v>45685400</v>
      </c>
      <c r="G52" s="78">
        <f t="shared" si="0"/>
        <v>0</v>
      </c>
    </row>
    <row r="53" spans="1:1024" ht="37.5">
      <c r="A53" s="43"/>
      <c r="B53" s="43" t="s">
        <v>120</v>
      </c>
      <c r="C53" s="57">
        <v>5110060040</v>
      </c>
      <c r="D53" s="44"/>
      <c r="E53" s="77">
        <f>E54</f>
        <v>30685400</v>
      </c>
      <c r="F53" s="77">
        <f>F54</f>
        <v>30685400</v>
      </c>
      <c r="G53" s="78">
        <f t="shared" si="0"/>
        <v>0</v>
      </c>
    </row>
    <row r="54" spans="1:1024">
      <c r="A54" s="43"/>
      <c r="B54" s="43" t="s">
        <v>121</v>
      </c>
      <c r="C54" s="57">
        <v>5110060040</v>
      </c>
      <c r="D54" s="44" t="s">
        <v>122</v>
      </c>
      <c r="E54" s="77">
        <f>'приложение 5'!I352+'приложение 5'!I357</f>
        <v>30685400</v>
      </c>
      <c r="F54" s="77">
        <f>'приложение 5'!J352+'приложение 5'!J357</f>
        <v>30685400</v>
      </c>
      <c r="G54" s="78">
        <f t="shared" si="0"/>
        <v>0</v>
      </c>
    </row>
    <row r="55" spans="1:1024" ht="37.5">
      <c r="A55" s="43"/>
      <c r="B55" s="43" t="s">
        <v>123</v>
      </c>
      <c r="C55" s="57" t="s">
        <v>124</v>
      </c>
      <c r="D55" s="44"/>
      <c r="E55" s="77">
        <f>E56</f>
        <v>15000000</v>
      </c>
      <c r="F55" s="77">
        <f>F56</f>
        <v>15000000</v>
      </c>
      <c r="G55" s="78">
        <f t="shared" si="0"/>
        <v>0</v>
      </c>
    </row>
    <row r="56" spans="1:1024">
      <c r="A56" s="43"/>
      <c r="B56" s="43" t="s">
        <v>121</v>
      </c>
      <c r="C56" s="57" t="s">
        <v>124</v>
      </c>
      <c r="D56" s="44" t="s">
        <v>122</v>
      </c>
      <c r="E56" s="77">
        <f>'приложение 5'!I347</f>
        <v>15000000</v>
      </c>
      <c r="F56" s="77">
        <f>'приложение 5'!J347</f>
        <v>15000000</v>
      </c>
      <c r="G56" s="78">
        <f t="shared" si="0"/>
        <v>0</v>
      </c>
    </row>
    <row r="57" spans="1:1024" s="73" customFormat="1" ht="37.5">
      <c r="A57" s="68" t="s">
        <v>37</v>
      </c>
      <c r="B57" s="68" t="s">
        <v>125</v>
      </c>
      <c r="C57" s="74">
        <v>5200000000</v>
      </c>
      <c r="D57" s="83"/>
      <c r="E57" s="76">
        <f>E58+E63+E74+E80+E90+E95+E85+E68</f>
        <v>268113888.40000001</v>
      </c>
      <c r="F57" s="76">
        <f>F58+F63+F74+F80+F90+F95+F85+F68</f>
        <v>263716136.05000001</v>
      </c>
      <c r="G57" s="72">
        <f t="shared" si="0"/>
        <v>4397752.349999994</v>
      </c>
      <c r="AMJ57"/>
    </row>
    <row r="58" spans="1:1024">
      <c r="A58" s="43"/>
      <c r="B58" s="43" t="s">
        <v>126</v>
      </c>
      <c r="C58" s="57">
        <v>5210000000</v>
      </c>
      <c r="D58" s="44"/>
      <c r="E58" s="77">
        <f>E59</f>
        <v>131988963</v>
      </c>
      <c r="F58" s="77">
        <f>F59</f>
        <v>130816732.18000001</v>
      </c>
      <c r="G58" s="78">
        <f t="shared" si="0"/>
        <v>1172230.8199999928</v>
      </c>
    </row>
    <row r="59" spans="1:1024" ht="37.5">
      <c r="A59" s="43"/>
      <c r="B59" s="79" t="s">
        <v>127</v>
      </c>
      <c r="C59" s="57">
        <v>5210000590</v>
      </c>
      <c r="D59" s="44"/>
      <c r="E59" s="77">
        <f>E60+E61+E62</f>
        <v>131988963</v>
      </c>
      <c r="F59" s="77">
        <f>F60+F61+F62</f>
        <v>130816732.18000001</v>
      </c>
      <c r="G59" s="78">
        <f t="shared" si="0"/>
        <v>1172230.8199999928</v>
      </c>
    </row>
    <row r="60" spans="1:1024" ht="112.5">
      <c r="A60" s="43"/>
      <c r="B60" s="43" t="s">
        <v>97</v>
      </c>
      <c r="C60" s="57">
        <v>5210000590</v>
      </c>
      <c r="D60" s="44" t="s">
        <v>98</v>
      </c>
      <c r="E60" s="77">
        <f>'приложение 5'!I269+'приложение 5'!I68</f>
        <v>112857770.75</v>
      </c>
      <c r="F60" s="77">
        <f>'приложение 5'!J269+'приложение 5'!J68</f>
        <v>112806465.3</v>
      </c>
      <c r="G60" s="78">
        <f t="shared" si="0"/>
        <v>51305.45000000298</v>
      </c>
    </row>
    <row r="61" spans="1:1024" ht="56.25">
      <c r="A61" s="43"/>
      <c r="B61" s="43" t="s">
        <v>100</v>
      </c>
      <c r="C61" s="57">
        <v>5210000590</v>
      </c>
      <c r="D61" s="44" t="s">
        <v>101</v>
      </c>
      <c r="E61" s="77">
        <f>'приложение 5'!I270+'приложение 5'!I69</f>
        <v>18998042.130000003</v>
      </c>
      <c r="F61" s="77">
        <f>'приложение 5'!J270+'приложение 5'!J69</f>
        <v>17877117.600000001</v>
      </c>
      <c r="G61" s="78">
        <f t="shared" si="0"/>
        <v>1120924.5300000012</v>
      </c>
    </row>
    <row r="62" spans="1:1024">
      <c r="A62" s="43"/>
      <c r="B62" s="43" t="s">
        <v>103</v>
      </c>
      <c r="C62" s="57">
        <v>5210000590</v>
      </c>
      <c r="D62" s="44" t="s">
        <v>104</v>
      </c>
      <c r="E62" s="77">
        <f>'приложение 5'!I271+'приложение 5'!I70</f>
        <v>133150.12</v>
      </c>
      <c r="F62" s="77">
        <f>'приложение 5'!J271+'приложение 5'!J70</f>
        <v>133149.28</v>
      </c>
      <c r="G62" s="78">
        <f t="shared" si="0"/>
        <v>0.83999999999650754</v>
      </c>
    </row>
    <row r="63" spans="1:1024">
      <c r="A63" s="43"/>
      <c r="B63" s="84" t="s">
        <v>128</v>
      </c>
      <c r="C63" s="57">
        <v>5220000000</v>
      </c>
      <c r="D63" s="44"/>
      <c r="E63" s="77">
        <f>E64</f>
        <v>31471700</v>
      </c>
      <c r="F63" s="77">
        <f>F64</f>
        <v>29215507.740000002</v>
      </c>
      <c r="G63" s="78">
        <f t="shared" si="0"/>
        <v>2256192.2599999979</v>
      </c>
    </row>
    <row r="64" spans="1:1024" ht="37.5">
      <c r="A64" s="43"/>
      <c r="B64" s="79" t="s">
        <v>127</v>
      </c>
      <c r="C64" s="57">
        <v>5220000590</v>
      </c>
      <c r="D64" s="44"/>
      <c r="E64" s="77">
        <f>E65+E66+E67</f>
        <v>31471700</v>
      </c>
      <c r="F64" s="77">
        <f>F65+F66+F67</f>
        <v>29215507.740000002</v>
      </c>
      <c r="G64" s="78">
        <f t="shared" si="0"/>
        <v>2256192.2599999979</v>
      </c>
    </row>
    <row r="65" spans="1:7" ht="112.5">
      <c r="A65" s="43"/>
      <c r="B65" s="43" t="s">
        <v>97</v>
      </c>
      <c r="C65" s="57">
        <v>5220000590</v>
      </c>
      <c r="D65" s="44" t="s">
        <v>98</v>
      </c>
      <c r="E65" s="77">
        <f>'приложение 5'!I73</f>
        <v>16646800</v>
      </c>
      <c r="F65" s="77">
        <f>'приложение 5'!J73</f>
        <v>16621577.65</v>
      </c>
      <c r="G65" s="78">
        <f t="shared" si="0"/>
        <v>25222.349999999627</v>
      </c>
    </row>
    <row r="66" spans="1:7" ht="56.25">
      <c r="A66" s="43"/>
      <c r="B66" s="43" t="s">
        <v>100</v>
      </c>
      <c r="C66" s="57">
        <v>5220000590</v>
      </c>
      <c r="D66" s="44" t="s">
        <v>101</v>
      </c>
      <c r="E66" s="77">
        <f>'приложение 5'!I74</f>
        <v>14701950</v>
      </c>
      <c r="F66" s="77">
        <f>'приложение 5'!J74</f>
        <v>12470985.699999999</v>
      </c>
      <c r="G66" s="78">
        <f t="shared" si="0"/>
        <v>2230964.3000000007</v>
      </c>
    </row>
    <row r="67" spans="1:7">
      <c r="A67" s="43"/>
      <c r="B67" s="43" t="s">
        <v>103</v>
      </c>
      <c r="C67" s="57">
        <v>5220000590</v>
      </c>
      <c r="D67" s="44" t="s">
        <v>104</v>
      </c>
      <c r="E67" s="77">
        <f>'приложение 5'!I75</f>
        <v>122950</v>
      </c>
      <c r="F67" s="77">
        <f>'приложение 5'!J75</f>
        <v>122944.39</v>
      </c>
      <c r="G67" s="78">
        <f t="shared" si="0"/>
        <v>5.6100000000005821</v>
      </c>
    </row>
    <row r="68" spans="1:7">
      <c r="A68" s="43"/>
      <c r="B68" s="43" t="s">
        <v>129</v>
      </c>
      <c r="C68" s="57">
        <v>5230000000</v>
      </c>
      <c r="D68" s="44"/>
      <c r="E68" s="77">
        <f>E69</f>
        <v>2165000</v>
      </c>
      <c r="F68" s="77">
        <f>F69</f>
        <v>2141093.3200000003</v>
      </c>
      <c r="G68" s="78">
        <f t="shared" si="0"/>
        <v>23906.679999999702</v>
      </c>
    </row>
    <row r="69" spans="1:7" ht="37.5">
      <c r="A69" s="43"/>
      <c r="B69" s="79" t="s">
        <v>127</v>
      </c>
      <c r="C69" s="57">
        <v>5230000590</v>
      </c>
      <c r="D69" s="44"/>
      <c r="E69" s="77">
        <f>E70+E71+E72+E73</f>
        <v>2165000</v>
      </c>
      <c r="F69" s="77">
        <f>F70+F71+F72+F73</f>
        <v>2141093.3200000003</v>
      </c>
      <c r="G69" s="78">
        <f t="shared" si="0"/>
        <v>23906.679999999702</v>
      </c>
    </row>
    <row r="70" spans="1:7" ht="112.5">
      <c r="A70" s="43"/>
      <c r="B70" s="43" t="s">
        <v>97</v>
      </c>
      <c r="C70" s="57">
        <v>5230000590</v>
      </c>
      <c r="D70" s="44" t="s">
        <v>98</v>
      </c>
      <c r="E70" s="77">
        <f>'приложение 5'!I78</f>
        <v>1721000</v>
      </c>
      <c r="F70" s="77">
        <f>'приложение 5'!J78</f>
        <v>1717173.31</v>
      </c>
      <c r="G70" s="78">
        <f t="shared" si="0"/>
        <v>3826.6899999999441</v>
      </c>
    </row>
    <row r="71" spans="1:7" ht="56.25">
      <c r="A71" s="43"/>
      <c r="B71" s="43" t="s">
        <v>100</v>
      </c>
      <c r="C71" s="57">
        <v>5230000590</v>
      </c>
      <c r="D71" s="44" t="s">
        <v>101</v>
      </c>
      <c r="E71" s="77">
        <f>'приложение 5'!I79</f>
        <v>198060</v>
      </c>
      <c r="F71" s="77">
        <f>'приложение 5'!J79</f>
        <v>198045.91</v>
      </c>
      <c r="G71" s="78">
        <f t="shared" si="0"/>
        <v>14.089999999996508</v>
      </c>
    </row>
    <row r="72" spans="1:7" ht="37.5">
      <c r="A72" s="43"/>
      <c r="B72" s="43" t="s">
        <v>130</v>
      </c>
      <c r="C72" s="57">
        <v>5230000590</v>
      </c>
      <c r="D72" s="44" t="s">
        <v>131</v>
      </c>
      <c r="E72" s="77">
        <f>'приложение 5'!I80</f>
        <v>112140</v>
      </c>
      <c r="F72" s="77">
        <f>'приложение 5'!J80</f>
        <v>112139.1</v>
      </c>
      <c r="G72" s="78">
        <f t="shared" ref="G72:G135" si="1">E72-F72</f>
        <v>0.89999999999417923</v>
      </c>
    </row>
    <row r="73" spans="1:7">
      <c r="A73" s="43"/>
      <c r="B73" s="43" t="s">
        <v>103</v>
      </c>
      <c r="C73" s="57">
        <v>5230000590</v>
      </c>
      <c r="D73" s="44" t="s">
        <v>104</v>
      </c>
      <c r="E73" s="77">
        <f>'приложение 5'!I81</f>
        <v>133800</v>
      </c>
      <c r="F73" s="77">
        <f>'приложение 5'!J81</f>
        <v>113735</v>
      </c>
      <c r="G73" s="78">
        <f t="shared" si="1"/>
        <v>20065</v>
      </c>
    </row>
    <row r="74" spans="1:7">
      <c r="A74" s="43"/>
      <c r="B74" s="79" t="s">
        <v>132</v>
      </c>
      <c r="C74" s="57">
        <v>5240000000</v>
      </c>
      <c r="D74" s="44"/>
      <c r="E74" s="77">
        <f>E75</f>
        <v>36543800</v>
      </c>
      <c r="F74" s="77">
        <f>F75</f>
        <v>36322720.100000001</v>
      </c>
      <c r="G74" s="78">
        <f t="shared" si="1"/>
        <v>221079.89999999851</v>
      </c>
    </row>
    <row r="75" spans="1:7" ht="37.5">
      <c r="A75" s="43"/>
      <c r="B75" s="79" t="s">
        <v>127</v>
      </c>
      <c r="C75" s="57">
        <v>5240000590</v>
      </c>
      <c r="D75" s="44"/>
      <c r="E75" s="77">
        <f>E76+E77+E79+E78</f>
        <v>36543800</v>
      </c>
      <c r="F75" s="77">
        <f>F76+F77+F79+F78</f>
        <v>36322720.100000001</v>
      </c>
      <c r="G75" s="78">
        <f t="shared" si="1"/>
        <v>221079.89999999851</v>
      </c>
    </row>
    <row r="76" spans="1:7" ht="112.5">
      <c r="A76" s="43"/>
      <c r="B76" s="43" t="s">
        <v>97</v>
      </c>
      <c r="C76" s="57">
        <v>5240000590</v>
      </c>
      <c r="D76" s="44" t="s">
        <v>98</v>
      </c>
      <c r="E76" s="77">
        <f>'приложение 5'!I110</f>
        <v>23393100</v>
      </c>
      <c r="F76" s="77">
        <f>'приложение 5'!J110</f>
        <v>23369891.800000001</v>
      </c>
      <c r="G76" s="78">
        <f t="shared" si="1"/>
        <v>23208.199999999255</v>
      </c>
    </row>
    <row r="77" spans="1:7" ht="56.25">
      <c r="A77" s="43"/>
      <c r="B77" s="43" t="s">
        <v>100</v>
      </c>
      <c r="C77" s="57">
        <v>5240000590</v>
      </c>
      <c r="D77" s="44" t="s">
        <v>101</v>
      </c>
      <c r="E77" s="77">
        <f>'приложение 5'!I111</f>
        <v>1118350</v>
      </c>
      <c r="F77" s="77">
        <f>'приложение 5'!J111</f>
        <v>920478.3</v>
      </c>
      <c r="G77" s="78">
        <f t="shared" si="1"/>
        <v>197871.69999999995</v>
      </c>
    </row>
    <row r="78" spans="1:7">
      <c r="A78" s="43"/>
      <c r="B78" s="43" t="s">
        <v>121</v>
      </c>
      <c r="C78" s="57">
        <v>5240000590</v>
      </c>
      <c r="D78" s="44" t="s">
        <v>122</v>
      </c>
      <c r="E78" s="77">
        <f>'приложение 5'!I112</f>
        <v>12000000</v>
      </c>
      <c r="F78" s="77">
        <f>'приложение 5'!J112</f>
        <v>12000000</v>
      </c>
      <c r="G78" s="78">
        <f t="shared" si="1"/>
        <v>0</v>
      </c>
    </row>
    <row r="79" spans="1:7">
      <c r="A79" s="43"/>
      <c r="B79" s="43" t="s">
        <v>103</v>
      </c>
      <c r="C79" s="57">
        <v>5240000590</v>
      </c>
      <c r="D79" s="44" t="s">
        <v>104</v>
      </c>
      <c r="E79" s="77">
        <f>'приложение 5'!I113</f>
        <v>32350</v>
      </c>
      <c r="F79" s="77">
        <f>'приложение 5'!J113</f>
        <v>32350</v>
      </c>
      <c r="G79" s="78">
        <f t="shared" si="1"/>
        <v>0</v>
      </c>
    </row>
    <row r="80" spans="1:7">
      <c r="A80" s="43"/>
      <c r="B80" s="43" t="s">
        <v>133</v>
      </c>
      <c r="C80" s="57">
        <v>5250000000</v>
      </c>
      <c r="D80" s="81"/>
      <c r="E80" s="77">
        <f>E81</f>
        <v>30725028.400000002</v>
      </c>
      <c r="F80" s="77">
        <f>F81</f>
        <v>30159501.09</v>
      </c>
      <c r="G80" s="78">
        <f t="shared" si="1"/>
        <v>565527.31000000238</v>
      </c>
    </row>
    <row r="81" spans="1:7" ht="37.5">
      <c r="A81" s="43"/>
      <c r="B81" s="43" t="s">
        <v>127</v>
      </c>
      <c r="C81" s="57">
        <v>5250000590</v>
      </c>
      <c r="D81" s="81"/>
      <c r="E81" s="77">
        <f>E82+E83+E84</f>
        <v>30725028.400000002</v>
      </c>
      <c r="F81" s="77">
        <f>F82+F83+F84</f>
        <v>30159501.09</v>
      </c>
      <c r="G81" s="78">
        <f t="shared" si="1"/>
        <v>565527.31000000238</v>
      </c>
    </row>
    <row r="82" spans="1:7" ht="112.5">
      <c r="A82" s="43"/>
      <c r="B82" s="43" t="s">
        <v>97</v>
      </c>
      <c r="C82" s="57">
        <v>5250000590</v>
      </c>
      <c r="D82" s="81">
        <v>100</v>
      </c>
      <c r="E82" s="77">
        <f>'приложение 5'!I546+'приложение 5'!I653</f>
        <v>26222128.390000001</v>
      </c>
      <c r="F82" s="77">
        <f>'приложение 5'!J546+'приложение 5'!J653</f>
        <v>26141635.329999998</v>
      </c>
      <c r="G82" s="78">
        <f t="shared" si="1"/>
        <v>80493.060000002384</v>
      </c>
    </row>
    <row r="83" spans="1:7" ht="56.25">
      <c r="A83" s="43"/>
      <c r="B83" s="43" t="s">
        <v>100</v>
      </c>
      <c r="C83" s="57">
        <v>5250000590</v>
      </c>
      <c r="D83" s="81">
        <v>200</v>
      </c>
      <c r="E83" s="77">
        <f>'приложение 5'!I547+'приложение 5'!I654</f>
        <v>4480387.24</v>
      </c>
      <c r="F83" s="77">
        <f>'приложение 5'!J547+'приложение 5'!J654</f>
        <v>3995352.99</v>
      </c>
      <c r="G83" s="78">
        <f t="shared" si="1"/>
        <v>485034.25</v>
      </c>
    </row>
    <row r="84" spans="1:7">
      <c r="A84" s="43"/>
      <c r="B84" s="43" t="s">
        <v>103</v>
      </c>
      <c r="C84" s="57">
        <v>5250000590</v>
      </c>
      <c r="D84" s="81">
        <v>800</v>
      </c>
      <c r="E84" s="77">
        <f>'приложение 5'!I548+'приложение 5'!I655</f>
        <v>22512.769999999997</v>
      </c>
      <c r="F84" s="77">
        <f>'приложение 5'!J548+'приложение 5'!J655</f>
        <v>22512.769999999997</v>
      </c>
      <c r="G84" s="78">
        <f t="shared" si="1"/>
        <v>0</v>
      </c>
    </row>
    <row r="85" spans="1:7">
      <c r="A85" s="43"/>
      <c r="B85" s="43" t="s">
        <v>134</v>
      </c>
      <c r="C85" s="57">
        <v>5260000000</v>
      </c>
      <c r="D85" s="44"/>
      <c r="E85" s="77">
        <f>E86</f>
        <v>17235997</v>
      </c>
      <c r="F85" s="77">
        <f>F86</f>
        <v>17116283.120000001</v>
      </c>
      <c r="G85" s="78">
        <f t="shared" si="1"/>
        <v>119713.87999999896</v>
      </c>
    </row>
    <row r="86" spans="1:7" ht="37.5">
      <c r="A86" s="43"/>
      <c r="B86" s="43" t="s">
        <v>127</v>
      </c>
      <c r="C86" s="57">
        <v>5260000590</v>
      </c>
      <c r="D86" s="44"/>
      <c r="E86" s="77">
        <f>E87+E88+E89</f>
        <v>17235997</v>
      </c>
      <c r="F86" s="77">
        <f>F87+F88+F89</f>
        <v>17116283.120000001</v>
      </c>
      <c r="G86" s="78">
        <f t="shared" si="1"/>
        <v>119713.87999999896</v>
      </c>
    </row>
    <row r="87" spans="1:7" ht="112.5">
      <c r="A87" s="43"/>
      <c r="B87" s="43" t="s">
        <v>97</v>
      </c>
      <c r="C87" s="57">
        <v>5260000590</v>
      </c>
      <c r="D87" s="44" t="s">
        <v>98</v>
      </c>
      <c r="E87" s="77">
        <f>'приложение 5'!I84</f>
        <v>13645800</v>
      </c>
      <c r="F87" s="77">
        <f>'приложение 5'!J84</f>
        <v>13618770.16</v>
      </c>
      <c r="G87" s="78">
        <f t="shared" si="1"/>
        <v>27029.839999999851</v>
      </c>
    </row>
    <row r="88" spans="1:7" ht="56.25">
      <c r="A88" s="43"/>
      <c r="B88" s="43" t="s">
        <v>100</v>
      </c>
      <c r="C88" s="57">
        <v>5260000590</v>
      </c>
      <c r="D88" s="44" t="s">
        <v>101</v>
      </c>
      <c r="E88" s="77">
        <f>'приложение 5'!I85</f>
        <v>3064897</v>
      </c>
      <c r="F88" s="77">
        <f>'приложение 5'!J85</f>
        <v>2972229.7</v>
      </c>
      <c r="G88" s="78">
        <f t="shared" si="1"/>
        <v>92667.299999999814</v>
      </c>
    </row>
    <row r="89" spans="1:7">
      <c r="A89" s="43"/>
      <c r="B89" s="43" t="s">
        <v>103</v>
      </c>
      <c r="C89" s="57">
        <v>5260000590</v>
      </c>
      <c r="D89" s="44" t="s">
        <v>104</v>
      </c>
      <c r="E89" s="77">
        <f>'приложение 5'!I86</f>
        <v>525300</v>
      </c>
      <c r="F89" s="77">
        <f>'приложение 5'!J86</f>
        <v>525283.26</v>
      </c>
      <c r="G89" s="78">
        <f t="shared" si="1"/>
        <v>16.739999999990687</v>
      </c>
    </row>
    <row r="90" spans="1:7">
      <c r="A90" s="43"/>
      <c r="B90" s="43" t="s">
        <v>135</v>
      </c>
      <c r="C90" s="57">
        <v>5270000000</v>
      </c>
      <c r="D90" s="81"/>
      <c r="E90" s="77">
        <f>E91</f>
        <v>13962800</v>
      </c>
      <c r="F90" s="77">
        <f>F91</f>
        <v>13938773.98</v>
      </c>
      <c r="G90" s="78">
        <f t="shared" si="1"/>
        <v>24026.019999999553</v>
      </c>
    </row>
    <row r="91" spans="1:7" ht="37.5">
      <c r="A91" s="43"/>
      <c r="B91" s="43" t="s">
        <v>127</v>
      </c>
      <c r="C91" s="57">
        <v>5270000590</v>
      </c>
      <c r="D91" s="81"/>
      <c r="E91" s="77">
        <f>E92+E93+E94</f>
        <v>13962800</v>
      </c>
      <c r="F91" s="77">
        <f>F92+F93+F94</f>
        <v>13938773.98</v>
      </c>
      <c r="G91" s="78">
        <f t="shared" si="1"/>
        <v>24026.019999999553</v>
      </c>
    </row>
    <row r="92" spans="1:7" ht="112.5">
      <c r="A92" s="43"/>
      <c r="B92" s="43" t="s">
        <v>97</v>
      </c>
      <c r="C92" s="57">
        <v>5270000590</v>
      </c>
      <c r="D92" s="81">
        <v>100</v>
      </c>
      <c r="E92" s="77">
        <f>'приложение 5'!I741</f>
        <v>12368000</v>
      </c>
      <c r="F92" s="77">
        <f>'приложение 5'!J741</f>
        <v>12343995.98</v>
      </c>
      <c r="G92" s="78">
        <f t="shared" si="1"/>
        <v>24004.019999999553</v>
      </c>
    </row>
    <row r="93" spans="1:7" ht="56.25">
      <c r="A93" s="43"/>
      <c r="B93" s="43" t="s">
        <v>100</v>
      </c>
      <c r="C93" s="57">
        <v>5270000590</v>
      </c>
      <c r="D93" s="81">
        <v>200</v>
      </c>
      <c r="E93" s="77">
        <f>'приложение 5'!I742</f>
        <v>1592100</v>
      </c>
      <c r="F93" s="77">
        <f>'приложение 5'!J742</f>
        <v>1592100</v>
      </c>
      <c r="G93" s="78">
        <f t="shared" si="1"/>
        <v>0</v>
      </c>
    </row>
    <row r="94" spans="1:7">
      <c r="A94" s="43"/>
      <c r="B94" s="43" t="s">
        <v>103</v>
      </c>
      <c r="C94" s="57">
        <v>5270000590</v>
      </c>
      <c r="D94" s="81">
        <v>800</v>
      </c>
      <c r="E94" s="77">
        <f>'приложение 5'!I743</f>
        <v>2700</v>
      </c>
      <c r="F94" s="77">
        <f>'приложение 5'!J743</f>
        <v>2678</v>
      </c>
      <c r="G94" s="78">
        <f t="shared" si="1"/>
        <v>22</v>
      </c>
    </row>
    <row r="95" spans="1:7" ht="56.25">
      <c r="A95" s="43"/>
      <c r="B95" s="43" t="s">
        <v>136</v>
      </c>
      <c r="C95" s="57">
        <v>5280000000</v>
      </c>
      <c r="D95" s="44"/>
      <c r="E95" s="77">
        <f>E96</f>
        <v>4020600</v>
      </c>
      <c r="F95" s="77">
        <f>F96</f>
        <v>4005524.52</v>
      </c>
      <c r="G95" s="78">
        <f t="shared" si="1"/>
        <v>15075.479999999981</v>
      </c>
    </row>
    <row r="96" spans="1:7" ht="37.5">
      <c r="A96" s="43"/>
      <c r="B96" s="43" t="s">
        <v>137</v>
      </c>
      <c r="C96" s="57">
        <v>5280000590</v>
      </c>
      <c r="D96" s="44"/>
      <c r="E96" s="77">
        <f>E97+E98+E99</f>
        <v>4020600</v>
      </c>
      <c r="F96" s="77">
        <f>F97+F98+F99</f>
        <v>4005524.52</v>
      </c>
      <c r="G96" s="78">
        <f t="shared" si="1"/>
        <v>15075.479999999981</v>
      </c>
    </row>
    <row r="97" spans="1:1024" ht="112.5">
      <c r="A97" s="43"/>
      <c r="B97" s="43" t="s">
        <v>97</v>
      </c>
      <c r="C97" s="57">
        <v>5280000590</v>
      </c>
      <c r="D97" s="44" t="s">
        <v>98</v>
      </c>
      <c r="E97" s="77">
        <f>'приложение 5'!I746</f>
        <v>3766500</v>
      </c>
      <c r="F97" s="77">
        <f>'приложение 5'!J746</f>
        <v>3751424.52</v>
      </c>
      <c r="G97" s="78">
        <f t="shared" si="1"/>
        <v>15075.479999999981</v>
      </c>
    </row>
    <row r="98" spans="1:1024" ht="56.25">
      <c r="A98" s="43"/>
      <c r="B98" s="43" t="s">
        <v>100</v>
      </c>
      <c r="C98" s="57">
        <v>5280000590</v>
      </c>
      <c r="D98" s="44" t="s">
        <v>101</v>
      </c>
      <c r="E98" s="77">
        <f>'приложение 5'!I747</f>
        <v>254100</v>
      </c>
      <c r="F98" s="77">
        <f>'приложение 5'!J747</f>
        <v>254100</v>
      </c>
      <c r="G98" s="78">
        <f t="shared" si="1"/>
        <v>0</v>
      </c>
    </row>
    <row r="99" spans="1:1024" hidden="1">
      <c r="A99" s="43"/>
      <c r="B99" s="43" t="s">
        <v>103</v>
      </c>
      <c r="C99" s="57">
        <v>5280000590</v>
      </c>
      <c r="D99" s="44" t="s">
        <v>104</v>
      </c>
      <c r="E99" s="77">
        <f>'приложение 5'!I748</f>
        <v>0</v>
      </c>
      <c r="F99" s="77">
        <f>'приложение 5'!J748</f>
        <v>0</v>
      </c>
      <c r="G99" s="78">
        <f t="shared" si="1"/>
        <v>0</v>
      </c>
    </row>
    <row r="100" spans="1:1024" s="73" customFormat="1" ht="56.25">
      <c r="A100" s="68" t="s">
        <v>45</v>
      </c>
      <c r="B100" s="68" t="s">
        <v>138</v>
      </c>
      <c r="C100" s="74">
        <v>5300000000</v>
      </c>
      <c r="D100" s="83"/>
      <c r="E100" s="76">
        <f>E101+E106</f>
        <v>3243300</v>
      </c>
      <c r="F100" s="76">
        <f>F101+F106</f>
        <v>3241667.3200000003</v>
      </c>
      <c r="G100" s="72">
        <f t="shared" si="1"/>
        <v>1632.679999999702</v>
      </c>
      <c r="AMJ100"/>
    </row>
    <row r="101" spans="1:1024">
      <c r="A101" s="43"/>
      <c r="B101" s="79" t="s">
        <v>139</v>
      </c>
      <c r="C101" s="57">
        <v>5310000000</v>
      </c>
      <c r="D101" s="44"/>
      <c r="E101" s="77">
        <f>E102</f>
        <v>1943300</v>
      </c>
      <c r="F101" s="77">
        <f>F102</f>
        <v>1941729.4200000002</v>
      </c>
      <c r="G101" s="78">
        <f t="shared" si="1"/>
        <v>1570.5799999998417</v>
      </c>
    </row>
    <row r="102" spans="1:1024" ht="37.5">
      <c r="A102" s="43"/>
      <c r="B102" s="43" t="s">
        <v>140</v>
      </c>
      <c r="C102" s="57">
        <v>5310010350</v>
      </c>
      <c r="D102" s="44"/>
      <c r="E102" s="77">
        <f>E103+E104+E105</f>
        <v>1943300</v>
      </c>
      <c r="F102" s="77">
        <f>F103+F104+F105</f>
        <v>1941729.4200000002</v>
      </c>
      <c r="G102" s="78">
        <f t="shared" si="1"/>
        <v>1570.5799999998417</v>
      </c>
    </row>
    <row r="103" spans="1:1024" ht="112.5">
      <c r="A103" s="43"/>
      <c r="B103" s="43" t="s">
        <v>97</v>
      </c>
      <c r="C103" s="57">
        <v>5310010350</v>
      </c>
      <c r="D103" s="44" t="s">
        <v>98</v>
      </c>
      <c r="E103" s="77">
        <f>'приложение 5'!I752</f>
        <v>39947.58</v>
      </c>
      <c r="F103" s="77">
        <f>'приложение 5'!J752</f>
        <v>39947.58</v>
      </c>
      <c r="G103" s="78">
        <f t="shared" si="1"/>
        <v>0</v>
      </c>
    </row>
    <row r="104" spans="1:1024" ht="56.25">
      <c r="A104" s="43"/>
      <c r="B104" s="43" t="s">
        <v>100</v>
      </c>
      <c r="C104" s="57">
        <v>5310010350</v>
      </c>
      <c r="D104" s="44" t="s">
        <v>101</v>
      </c>
      <c r="E104" s="77">
        <f>'приложение 5'!I753</f>
        <v>1453352.42</v>
      </c>
      <c r="F104" s="77">
        <f>'приложение 5'!J753</f>
        <v>1451781.84</v>
      </c>
      <c r="G104" s="78">
        <f t="shared" si="1"/>
        <v>1570.5799999998417</v>
      </c>
    </row>
    <row r="105" spans="1:1024" ht="37.5">
      <c r="A105" s="43"/>
      <c r="B105" s="43" t="s">
        <v>130</v>
      </c>
      <c r="C105" s="57">
        <v>5310010350</v>
      </c>
      <c r="D105" s="44" t="s">
        <v>131</v>
      </c>
      <c r="E105" s="77">
        <f>'приложение 5'!I754</f>
        <v>450000</v>
      </c>
      <c r="F105" s="77">
        <f>'приложение 5'!J754</f>
        <v>450000</v>
      </c>
      <c r="G105" s="78">
        <f t="shared" si="1"/>
        <v>0</v>
      </c>
    </row>
    <row r="106" spans="1:1024" ht="37.5">
      <c r="A106" s="43"/>
      <c r="B106" s="43" t="s">
        <v>141</v>
      </c>
      <c r="C106" s="57">
        <v>5320000000</v>
      </c>
      <c r="D106" s="44"/>
      <c r="E106" s="77">
        <f>E107</f>
        <v>1300000</v>
      </c>
      <c r="F106" s="77">
        <f>F107</f>
        <v>1299937.9000000001</v>
      </c>
      <c r="G106" s="78">
        <f t="shared" si="1"/>
        <v>62.099999999860302</v>
      </c>
    </row>
    <row r="107" spans="1:1024" ht="56.25">
      <c r="A107" s="43"/>
      <c r="B107" s="43" t="s">
        <v>142</v>
      </c>
      <c r="C107" s="57">
        <v>5320010360</v>
      </c>
      <c r="D107" s="44"/>
      <c r="E107" s="77">
        <f>E109+E108</f>
        <v>1300000</v>
      </c>
      <c r="F107" s="77">
        <f>F109+F108</f>
        <v>1299937.9000000001</v>
      </c>
      <c r="G107" s="78">
        <f t="shared" si="1"/>
        <v>62.099999999860302</v>
      </c>
    </row>
    <row r="108" spans="1:1024" ht="112.5">
      <c r="A108" s="43"/>
      <c r="B108" s="43" t="s">
        <v>97</v>
      </c>
      <c r="C108" s="57">
        <v>5320010360</v>
      </c>
      <c r="D108" s="44" t="s">
        <v>98</v>
      </c>
      <c r="E108" s="77">
        <f>'приложение 5'!I757</f>
        <v>1064227.93</v>
      </c>
      <c r="F108" s="77">
        <f>'приложение 5'!J757</f>
        <v>1064165.83</v>
      </c>
      <c r="G108" s="78">
        <f t="shared" si="1"/>
        <v>62.099999999860302</v>
      </c>
    </row>
    <row r="109" spans="1:1024">
      <c r="A109" s="43"/>
      <c r="B109" s="43" t="s">
        <v>103</v>
      </c>
      <c r="C109" s="57">
        <v>5320010360</v>
      </c>
      <c r="D109" s="44" t="s">
        <v>104</v>
      </c>
      <c r="E109" s="77">
        <f>'приложение 5'!I758</f>
        <v>235772.07</v>
      </c>
      <c r="F109" s="77">
        <f>'приложение 5'!J758</f>
        <v>235772.07</v>
      </c>
      <c r="G109" s="78">
        <f t="shared" si="1"/>
        <v>0</v>
      </c>
    </row>
    <row r="110" spans="1:1024" s="73" customFormat="1" ht="37.5">
      <c r="A110" s="68" t="s">
        <v>49</v>
      </c>
      <c r="B110" s="68" t="s">
        <v>143</v>
      </c>
      <c r="C110" s="74">
        <v>5400000000</v>
      </c>
      <c r="D110" s="85"/>
      <c r="E110" s="76">
        <f>E111</f>
        <v>87605700</v>
      </c>
      <c r="F110" s="76">
        <f>F111</f>
        <v>82422152.549999997</v>
      </c>
      <c r="G110" s="72">
        <f t="shared" si="1"/>
        <v>5183547.450000003</v>
      </c>
      <c r="AMJ110"/>
    </row>
    <row r="111" spans="1:1024">
      <c r="A111" s="43"/>
      <c r="B111" s="43" t="s">
        <v>144</v>
      </c>
      <c r="C111" s="57">
        <v>5410000000</v>
      </c>
      <c r="D111" s="44"/>
      <c r="E111" s="77">
        <f>E112+E114+E118+E120+E122+E116</f>
        <v>87605700</v>
      </c>
      <c r="F111" s="77">
        <f>F112+F114+F118+F120+F122+F116</f>
        <v>82422152.549999997</v>
      </c>
      <c r="G111" s="78">
        <f t="shared" si="1"/>
        <v>5183547.450000003</v>
      </c>
    </row>
    <row r="112" spans="1:1024" ht="150">
      <c r="A112" s="43"/>
      <c r="B112" s="43" t="s">
        <v>145</v>
      </c>
      <c r="C112" s="57">
        <v>5410069100</v>
      </c>
      <c r="D112" s="81"/>
      <c r="E112" s="77">
        <f>E113</f>
        <v>50625600</v>
      </c>
      <c r="F112" s="77">
        <f>F113</f>
        <v>47985268.079999998</v>
      </c>
      <c r="G112" s="78">
        <f t="shared" si="1"/>
        <v>2640331.9200000018</v>
      </c>
    </row>
    <row r="113" spans="1:1024" ht="37.5">
      <c r="A113" s="43"/>
      <c r="B113" s="43" t="s">
        <v>130</v>
      </c>
      <c r="C113" s="57">
        <v>5410069100</v>
      </c>
      <c r="D113" s="81">
        <v>300</v>
      </c>
      <c r="E113" s="77">
        <f>'приложение 5'!I793</f>
        <v>50625600</v>
      </c>
      <c r="F113" s="77">
        <f>'приложение 5'!J793</f>
        <v>47985268.079999998</v>
      </c>
      <c r="G113" s="78">
        <f t="shared" si="1"/>
        <v>2640331.9200000018</v>
      </c>
    </row>
    <row r="114" spans="1:1024" ht="93.75">
      <c r="A114" s="43"/>
      <c r="B114" s="43" t="s">
        <v>146</v>
      </c>
      <c r="C114" s="57">
        <v>5410069110</v>
      </c>
      <c r="D114" s="81"/>
      <c r="E114" s="77">
        <f>E115</f>
        <v>409400</v>
      </c>
      <c r="F114" s="77">
        <f>F115</f>
        <v>291539.05</v>
      </c>
      <c r="G114" s="78">
        <f t="shared" si="1"/>
        <v>117860.95000000001</v>
      </c>
    </row>
    <row r="115" spans="1:1024" ht="37.5">
      <c r="A115" s="43"/>
      <c r="B115" s="43" t="s">
        <v>130</v>
      </c>
      <c r="C115" s="57">
        <v>5410069110</v>
      </c>
      <c r="D115" s="81">
        <v>300</v>
      </c>
      <c r="E115" s="77">
        <f>'приложение 5'!I795</f>
        <v>409400</v>
      </c>
      <c r="F115" s="77">
        <f>'приложение 5'!J795</f>
        <v>291539.05</v>
      </c>
      <c r="G115" s="78">
        <f t="shared" si="1"/>
        <v>117860.95000000001</v>
      </c>
    </row>
    <row r="116" spans="1:1024" ht="150" hidden="1">
      <c r="A116" s="43"/>
      <c r="B116" s="43" t="s">
        <v>147</v>
      </c>
      <c r="C116" s="57">
        <v>5410069120</v>
      </c>
      <c r="D116" s="44"/>
      <c r="E116" s="77">
        <f>E117</f>
        <v>0</v>
      </c>
      <c r="F116" s="77">
        <f>F117</f>
        <v>0</v>
      </c>
      <c r="G116" s="78">
        <f t="shared" si="1"/>
        <v>0</v>
      </c>
    </row>
    <row r="117" spans="1:1024" ht="37.5" hidden="1">
      <c r="A117" s="43"/>
      <c r="B117" s="43" t="s">
        <v>130</v>
      </c>
      <c r="C117" s="57">
        <v>5410069120</v>
      </c>
      <c r="D117" s="44" t="s">
        <v>101</v>
      </c>
      <c r="E117" s="77">
        <f>'приложение 5'!I787</f>
        <v>0</v>
      </c>
      <c r="F117" s="77">
        <f>'приложение 5'!J787</f>
        <v>0</v>
      </c>
      <c r="G117" s="78">
        <f t="shared" si="1"/>
        <v>0</v>
      </c>
    </row>
    <row r="118" spans="1:1024" ht="93.75">
      <c r="A118" s="43"/>
      <c r="B118" s="43" t="s">
        <v>148</v>
      </c>
      <c r="C118" s="57">
        <v>5410069130</v>
      </c>
      <c r="D118" s="81"/>
      <c r="E118" s="77">
        <f>E119</f>
        <v>36194800</v>
      </c>
      <c r="F118" s="77">
        <f>F119</f>
        <v>33898589.5</v>
      </c>
      <c r="G118" s="78">
        <f t="shared" si="1"/>
        <v>2296210.5</v>
      </c>
    </row>
    <row r="119" spans="1:1024" ht="37.5">
      <c r="A119" s="43"/>
      <c r="B119" s="43" t="s">
        <v>130</v>
      </c>
      <c r="C119" s="57">
        <v>5410069130</v>
      </c>
      <c r="D119" s="81">
        <v>300</v>
      </c>
      <c r="E119" s="77">
        <f>'приложение 5'!I797</f>
        <v>36194800</v>
      </c>
      <c r="F119" s="77">
        <f>'приложение 5'!J797</f>
        <v>33898589.5</v>
      </c>
      <c r="G119" s="78">
        <f t="shared" si="1"/>
        <v>2296210.5</v>
      </c>
    </row>
    <row r="120" spans="1:1024" ht="112.5">
      <c r="A120" s="43"/>
      <c r="B120" s="43" t="s">
        <v>149</v>
      </c>
      <c r="C120" s="57">
        <v>5410069140</v>
      </c>
      <c r="D120" s="81"/>
      <c r="E120" s="77">
        <f>E121</f>
        <v>375900</v>
      </c>
      <c r="F120" s="77">
        <f>F121</f>
        <v>246755.92</v>
      </c>
      <c r="G120" s="78">
        <f t="shared" si="1"/>
        <v>129144.07999999999</v>
      </c>
    </row>
    <row r="121" spans="1:1024" ht="37.5">
      <c r="A121" s="43"/>
      <c r="B121" s="43" t="s">
        <v>130</v>
      </c>
      <c r="C121" s="57">
        <v>5410069140</v>
      </c>
      <c r="D121" s="81">
        <v>300</v>
      </c>
      <c r="E121" s="77">
        <f>'приложение 5'!I799</f>
        <v>375900</v>
      </c>
      <c r="F121" s="77">
        <f>'приложение 5'!J799</f>
        <v>246755.92</v>
      </c>
      <c r="G121" s="78">
        <f t="shared" si="1"/>
        <v>129144.07999999999</v>
      </c>
    </row>
    <row r="122" spans="1:1024" ht="206.25" hidden="1">
      <c r="A122" s="43"/>
      <c r="B122" s="43" t="s">
        <v>150</v>
      </c>
      <c r="C122" s="57">
        <v>5410069160</v>
      </c>
      <c r="D122" s="81"/>
      <c r="E122" s="77">
        <f>E123</f>
        <v>0</v>
      </c>
      <c r="F122" s="77">
        <f>F123</f>
        <v>0</v>
      </c>
      <c r="G122" s="78">
        <f t="shared" si="1"/>
        <v>0</v>
      </c>
    </row>
    <row r="123" spans="1:1024" ht="37.5" hidden="1">
      <c r="A123" s="43"/>
      <c r="B123" s="43" t="s">
        <v>130</v>
      </c>
      <c r="C123" s="57">
        <v>5410069160</v>
      </c>
      <c r="D123" s="81">
        <v>300</v>
      </c>
      <c r="E123" s="77">
        <f>'приложение 5'!I801</f>
        <v>0</v>
      </c>
      <c r="F123" s="77">
        <f>'приложение 5'!J801</f>
        <v>0</v>
      </c>
      <c r="G123" s="78">
        <f t="shared" si="1"/>
        <v>0</v>
      </c>
    </row>
    <row r="124" spans="1:1024" s="73" customFormat="1" ht="75">
      <c r="A124" s="68" t="s">
        <v>57</v>
      </c>
      <c r="B124" s="68" t="s">
        <v>151</v>
      </c>
      <c r="C124" s="74">
        <v>5500000000</v>
      </c>
      <c r="D124" s="83"/>
      <c r="E124" s="76">
        <f>E125+E128</f>
        <v>17992500</v>
      </c>
      <c r="F124" s="76">
        <f>F125+F128</f>
        <v>17988183</v>
      </c>
      <c r="G124" s="72">
        <f t="shared" si="1"/>
        <v>4317</v>
      </c>
      <c r="AMJ124"/>
    </row>
    <row r="125" spans="1:1024">
      <c r="A125" s="43"/>
      <c r="B125" s="43" t="s">
        <v>152</v>
      </c>
      <c r="C125" s="57">
        <v>5510000000</v>
      </c>
      <c r="D125" s="44"/>
      <c r="E125" s="77">
        <f>E126</f>
        <v>16808800</v>
      </c>
      <c r="F125" s="77">
        <f>F126</f>
        <v>16808800</v>
      </c>
      <c r="G125" s="78">
        <f t="shared" si="1"/>
        <v>0</v>
      </c>
    </row>
    <row r="126" spans="1:1024" ht="168.75">
      <c r="A126" s="43"/>
      <c r="B126" s="43" t="s">
        <v>153</v>
      </c>
      <c r="C126" s="57">
        <v>5510060912</v>
      </c>
      <c r="D126" s="44"/>
      <c r="E126" s="77">
        <f>E127</f>
        <v>16808800</v>
      </c>
      <c r="F126" s="77">
        <f>F127</f>
        <v>16808800</v>
      </c>
      <c r="G126" s="78">
        <f t="shared" si="1"/>
        <v>0</v>
      </c>
    </row>
    <row r="127" spans="1:1024">
      <c r="A127" s="43"/>
      <c r="B127" s="43" t="s">
        <v>103</v>
      </c>
      <c r="C127" s="57">
        <v>5510060912</v>
      </c>
      <c r="D127" s="44" t="s">
        <v>104</v>
      </c>
      <c r="E127" s="77">
        <f>'приложение 5'!I395</f>
        <v>16808800</v>
      </c>
      <c r="F127" s="77">
        <f>'приложение 5'!J395</f>
        <v>16808800</v>
      </c>
      <c r="G127" s="78">
        <f t="shared" si="1"/>
        <v>0</v>
      </c>
    </row>
    <row r="128" spans="1:1024" ht="37.5">
      <c r="A128" s="43"/>
      <c r="B128" s="43" t="s">
        <v>154</v>
      </c>
      <c r="C128" s="57">
        <v>5520000000</v>
      </c>
      <c r="D128" s="44"/>
      <c r="E128" s="77">
        <f>E129</f>
        <v>1183700</v>
      </c>
      <c r="F128" s="77">
        <f>F129</f>
        <v>1179383</v>
      </c>
      <c r="G128" s="78">
        <f t="shared" si="1"/>
        <v>4317</v>
      </c>
    </row>
    <row r="129" spans="1:1024" ht="187.5">
      <c r="A129" s="43"/>
      <c r="B129" s="43" t="s">
        <v>155</v>
      </c>
      <c r="C129" s="57">
        <v>5520061650</v>
      </c>
      <c r="D129" s="44"/>
      <c r="E129" s="77">
        <f>E130</f>
        <v>1183700</v>
      </c>
      <c r="F129" s="77">
        <f>F130</f>
        <v>1179383</v>
      </c>
      <c r="G129" s="78">
        <f t="shared" si="1"/>
        <v>4317</v>
      </c>
    </row>
    <row r="130" spans="1:1024" ht="56.25">
      <c r="A130" s="43"/>
      <c r="B130" s="43" t="s">
        <v>100</v>
      </c>
      <c r="C130" s="57">
        <v>5520061650</v>
      </c>
      <c r="D130" s="44" t="s">
        <v>101</v>
      </c>
      <c r="E130" s="77">
        <f>'приложение 5'!I398</f>
        <v>1183700</v>
      </c>
      <c r="F130" s="77">
        <f>'приложение 5'!J398</f>
        <v>1179383</v>
      </c>
      <c r="G130" s="78">
        <f t="shared" si="1"/>
        <v>4317</v>
      </c>
    </row>
    <row r="131" spans="1:1024" s="73" customFormat="1" ht="37.5">
      <c r="A131" s="68" t="s">
        <v>61</v>
      </c>
      <c r="B131" s="68" t="s">
        <v>156</v>
      </c>
      <c r="C131" s="74">
        <v>5600000000</v>
      </c>
      <c r="D131" s="83"/>
      <c r="E131" s="76">
        <f t="shared" ref="E131:F133" si="2">E132</f>
        <v>215992</v>
      </c>
      <c r="F131" s="76">
        <f t="shared" si="2"/>
        <v>215992</v>
      </c>
      <c r="G131" s="72">
        <f t="shared" si="1"/>
        <v>0</v>
      </c>
      <c r="AMJ131"/>
    </row>
    <row r="132" spans="1:1024" ht="56.25">
      <c r="A132" s="43"/>
      <c r="B132" s="43" t="s">
        <v>157</v>
      </c>
      <c r="C132" s="57">
        <v>5610000000</v>
      </c>
      <c r="D132" s="44"/>
      <c r="E132" s="77">
        <f t="shared" si="2"/>
        <v>215992</v>
      </c>
      <c r="F132" s="77">
        <f t="shared" si="2"/>
        <v>215992</v>
      </c>
      <c r="G132" s="78">
        <f t="shared" si="1"/>
        <v>0</v>
      </c>
    </row>
    <row r="133" spans="1:1024" ht="37.5">
      <c r="A133" s="43"/>
      <c r="B133" s="43" t="s">
        <v>158</v>
      </c>
      <c r="C133" s="57">
        <v>5610010550</v>
      </c>
      <c r="D133" s="44"/>
      <c r="E133" s="77">
        <f t="shared" si="2"/>
        <v>215992</v>
      </c>
      <c r="F133" s="77">
        <f t="shared" si="2"/>
        <v>215992</v>
      </c>
      <c r="G133" s="78">
        <f t="shared" si="1"/>
        <v>0</v>
      </c>
    </row>
    <row r="134" spans="1:1024" ht="56.25">
      <c r="A134" s="43"/>
      <c r="B134" s="43" t="s">
        <v>100</v>
      </c>
      <c r="C134" s="57">
        <v>5610010550</v>
      </c>
      <c r="D134" s="44" t="s">
        <v>101</v>
      </c>
      <c r="E134" s="77">
        <f>'приложение 5'!I164</f>
        <v>215992</v>
      </c>
      <c r="F134" s="77">
        <f>'приложение 5'!J164</f>
        <v>215992</v>
      </c>
      <c r="G134" s="78">
        <f t="shared" si="1"/>
        <v>0</v>
      </c>
    </row>
    <row r="135" spans="1:1024" s="73" customFormat="1" ht="56.25">
      <c r="A135" s="68" t="s">
        <v>64</v>
      </c>
      <c r="B135" s="68" t="s">
        <v>159</v>
      </c>
      <c r="C135" s="74">
        <v>5700000000</v>
      </c>
      <c r="D135" s="83"/>
      <c r="E135" s="76">
        <f t="shared" ref="E135:F137" si="3">E136</f>
        <v>320000</v>
      </c>
      <c r="F135" s="76">
        <f t="shared" si="3"/>
        <v>320000</v>
      </c>
      <c r="G135" s="72">
        <f t="shared" si="1"/>
        <v>0</v>
      </c>
      <c r="AMJ135"/>
    </row>
    <row r="136" spans="1:1024" ht="37.5">
      <c r="A136" s="43"/>
      <c r="B136" s="43" t="s">
        <v>160</v>
      </c>
      <c r="C136" s="57">
        <v>5710000000</v>
      </c>
      <c r="D136" s="44"/>
      <c r="E136" s="77">
        <f t="shared" si="3"/>
        <v>320000</v>
      </c>
      <c r="F136" s="77">
        <f t="shared" si="3"/>
        <v>320000</v>
      </c>
      <c r="G136" s="78">
        <f t="shared" ref="G136:G199" si="4">E136-F136</f>
        <v>0</v>
      </c>
    </row>
    <row r="137" spans="1:1024" ht="56.25">
      <c r="A137" s="43"/>
      <c r="B137" s="43" t="s">
        <v>161</v>
      </c>
      <c r="C137" s="57">
        <v>5710010400</v>
      </c>
      <c r="D137" s="44"/>
      <c r="E137" s="77">
        <f t="shared" si="3"/>
        <v>320000</v>
      </c>
      <c r="F137" s="77">
        <f t="shared" si="3"/>
        <v>320000</v>
      </c>
      <c r="G137" s="78">
        <f t="shared" si="4"/>
        <v>0</v>
      </c>
    </row>
    <row r="138" spans="1:1024" ht="56.25">
      <c r="A138" s="43"/>
      <c r="B138" s="43" t="s">
        <v>100</v>
      </c>
      <c r="C138" s="57">
        <v>5710010400</v>
      </c>
      <c r="D138" s="44" t="s">
        <v>101</v>
      </c>
      <c r="E138" s="77">
        <f>'приложение 5'!I168</f>
        <v>320000</v>
      </c>
      <c r="F138" s="77">
        <f>'приложение 5'!J168</f>
        <v>320000</v>
      </c>
      <c r="G138" s="78">
        <f t="shared" si="4"/>
        <v>0</v>
      </c>
    </row>
    <row r="139" spans="1:1024" s="73" customFormat="1" ht="37.5">
      <c r="A139" s="68" t="s">
        <v>69</v>
      </c>
      <c r="B139" s="68" t="s">
        <v>162</v>
      </c>
      <c r="C139" s="74">
        <v>5800000000</v>
      </c>
      <c r="D139" s="85"/>
      <c r="E139" s="76">
        <f>E140+E183+E208</f>
        <v>2771960825.7600007</v>
      </c>
      <c r="F139" s="76">
        <f>F140+F183+F208</f>
        <v>2769308098.9900007</v>
      </c>
      <c r="G139" s="72">
        <f t="shared" si="4"/>
        <v>2652726.7699999809</v>
      </c>
      <c r="AMJ139"/>
    </row>
    <row r="140" spans="1:1024" ht="37.5">
      <c r="A140" s="43"/>
      <c r="B140" s="43" t="s">
        <v>163</v>
      </c>
      <c r="C140" s="57">
        <v>5810000000</v>
      </c>
      <c r="D140" s="81"/>
      <c r="E140" s="77">
        <f>E149+E151+E153+E155+E141+E145+E165+E159+E178+E161+E157+E163+E147+E143</f>
        <v>2433961015.5300007</v>
      </c>
      <c r="F140" s="77">
        <f>F149+F151+F153+F155+F141+F145+F165+F159+F178+F161+F157+F163+F147+F143</f>
        <v>2431315696.3600006</v>
      </c>
      <c r="G140" s="78">
        <f t="shared" si="4"/>
        <v>2645319.1700000763</v>
      </c>
    </row>
    <row r="141" spans="1:1024" ht="37.5">
      <c r="A141" s="43"/>
      <c r="B141" s="43" t="s">
        <v>127</v>
      </c>
      <c r="C141" s="57">
        <v>5810000590</v>
      </c>
      <c r="D141" s="81"/>
      <c r="E141" s="77">
        <f>E142</f>
        <v>460899589.11000001</v>
      </c>
      <c r="F141" s="77">
        <f>F142</f>
        <v>460899589.11000001</v>
      </c>
      <c r="G141" s="78">
        <f t="shared" si="4"/>
        <v>0</v>
      </c>
    </row>
    <row r="142" spans="1:1024" ht="56.25">
      <c r="A142" s="43"/>
      <c r="B142" s="43" t="s">
        <v>164</v>
      </c>
      <c r="C142" s="57">
        <v>5810000590</v>
      </c>
      <c r="D142" s="81">
        <v>600</v>
      </c>
      <c r="E142" s="77">
        <f>'приложение 5'!I436+'приложение 5'!I463</f>
        <v>460899589.11000001</v>
      </c>
      <c r="F142" s="77">
        <f>'приложение 5'!J436+'приложение 5'!J463</f>
        <v>460899589.11000001</v>
      </c>
      <c r="G142" s="78">
        <f t="shared" si="4"/>
        <v>0</v>
      </c>
    </row>
    <row r="143" spans="1:1024" ht="37.5">
      <c r="A143" s="43"/>
      <c r="B143" s="43" t="s">
        <v>165</v>
      </c>
      <c r="C143" s="57">
        <v>5810009010</v>
      </c>
      <c r="D143" s="81"/>
      <c r="E143" s="77">
        <f>E144</f>
        <v>763506</v>
      </c>
      <c r="F143" s="77">
        <f>F144</f>
        <v>403506</v>
      </c>
      <c r="G143" s="78">
        <f t="shared" si="4"/>
        <v>360000</v>
      </c>
    </row>
    <row r="144" spans="1:1024" ht="56.25">
      <c r="A144" s="43"/>
      <c r="B144" s="43" t="s">
        <v>166</v>
      </c>
      <c r="C144" s="57">
        <v>5810009010</v>
      </c>
      <c r="D144" s="81">
        <v>600</v>
      </c>
      <c r="E144" s="77">
        <f>'приложение 5'!I465</f>
        <v>763506</v>
      </c>
      <c r="F144" s="77">
        <f>'приложение 5'!J465</f>
        <v>403506</v>
      </c>
      <c r="G144" s="78">
        <f t="shared" si="4"/>
        <v>360000</v>
      </c>
    </row>
    <row r="145" spans="1:7">
      <c r="A145" s="43"/>
      <c r="B145" s="43" t="s">
        <v>167</v>
      </c>
      <c r="C145" s="57">
        <v>5810009020</v>
      </c>
      <c r="D145" s="81"/>
      <c r="E145" s="77">
        <f>E146</f>
        <v>2956178.6599999997</v>
      </c>
      <c r="F145" s="77">
        <f>F146</f>
        <v>2956178.66</v>
      </c>
      <c r="G145" s="78">
        <f t="shared" si="4"/>
        <v>0</v>
      </c>
    </row>
    <row r="146" spans="1:7" ht="56.25">
      <c r="A146" s="43"/>
      <c r="B146" s="43" t="s">
        <v>166</v>
      </c>
      <c r="C146" s="57">
        <v>5810009020</v>
      </c>
      <c r="D146" s="81">
        <v>600</v>
      </c>
      <c r="E146" s="77">
        <f>'приложение 5'!I438+'приложение 5'!I467</f>
        <v>2956178.6599999997</v>
      </c>
      <c r="F146" s="77">
        <f>'приложение 5'!J438+'приложение 5'!J467</f>
        <v>2956178.66</v>
      </c>
      <c r="G146" s="78">
        <f t="shared" si="4"/>
        <v>0</v>
      </c>
    </row>
    <row r="147" spans="1:7" ht="225">
      <c r="A147" s="43"/>
      <c r="B147" s="43" t="s">
        <v>168</v>
      </c>
      <c r="C147" s="57">
        <v>5810050500</v>
      </c>
      <c r="D147" s="81"/>
      <c r="E147" s="77">
        <f>E148</f>
        <v>833300</v>
      </c>
      <c r="F147" s="77">
        <f>F148</f>
        <v>833300</v>
      </c>
      <c r="G147" s="78">
        <f t="shared" si="4"/>
        <v>0</v>
      </c>
    </row>
    <row r="148" spans="1:7" ht="56.25">
      <c r="A148" s="43"/>
      <c r="B148" s="43" t="s">
        <v>166</v>
      </c>
      <c r="C148" s="57">
        <v>5810050500</v>
      </c>
      <c r="D148" s="81">
        <v>600</v>
      </c>
      <c r="E148" s="77">
        <f>'приложение 5'!I552</f>
        <v>833300</v>
      </c>
      <c r="F148" s="77">
        <f>'приложение 5'!J552</f>
        <v>833300</v>
      </c>
      <c r="G148" s="78">
        <f t="shared" si="4"/>
        <v>0</v>
      </c>
    </row>
    <row r="149" spans="1:7" ht="187.5">
      <c r="A149" s="43"/>
      <c r="B149" s="43" t="s">
        <v>169</v>
      </c>
      <c r="C149" s="57">
        <v>5810060820</v>
      </c>
      <c r="D149" s="81"/>
      <c r="E149" s="77">
        <f>E150</f>
        <v>4779445.42</v>
      </c>
      <c r="F149" s="77">
        <f>F150</f>
        <v>4779445.42</v>
      </c>
      <c r="G149" s="78">
        <f t="shared" si="4"/>
        <v>0</v>
      </c>
    </row>
    <row r="150" spans="1:7" ht="56.25">
      <c r="A150" s="43"/>
      <c r="B150" s="43" t="s">
        <v>166</v>
      </c>
      <c r="C150" s="57">
        <v>5810060820</v>
      </c>
      <c r="D150" s="81">
        <v>600</v>
      </c>
      <c r="E150" s="77">
        <f>'приложение 5'!I440+'приложение 5'!I469</f>
        <v>4779445.42</v>
      </c>
      <c r="F150" s="77">
        <f>'приложение 5'!J440+'приложение 5'!J469</f>
        <v>4779445.42</v>
      </c>
      <c r="G150" s="78">
        <f t="shared" si="4"/>
        <v>0</v>
      </c>
    </row>
    <row r="151" spans="1:7" ht="112.5">
      <c r="A151" s="43"/>
      <c r="B151" s="43" t="s">
        <v>170</v>
      </c>
      <c r="C151" s="57">
        <v>5810060860</v>
      </c>
      <c r="D151" s="81"/>
      <c r="E151" s="77">
        <f>E152</f>
        <v>1604966300</v>
      </c>
      <c r="F151" s="77">
        <f>F152</f>
        <v>1604966300</v>
      </c>
      <c r="G151" s="78">
        <f t="shared" si="4"/>
        <v>0</v>
      </c>
    </row>
    <row r="152" spans="1:7" ht="56.25">
      <c r="A152" s="43"/>
      <c r="B152" s="43" t="s">
        <v>166</v>
      </c>
      <c r="C152" s="57">
        <v>5810060860</v>
      </c>
      <c r="D152" s="81">
        <v>600</v>
      </c>
      <c r="E152" s="77">
        <f>'приложение 5'!I442+'приложение 5'!I471</f>
        <v>1604966300</v>
      </c>
      <c r="F152" s="77">
        <f>'приложение 5'!J442+'приложение 5'!J471</f>
        <v>1604966300</v>
      </c>
      <c r="G152" s="78">
        <f t="shared" si="4"/>
        <v>0</v>
      </c>
    </row>
    <row r="153" spans="1:7" ht="262.5">
      <c r="A153" s="43"/>
      <c r="B153" s="43" t="s">
        <v>171</v>
      </c>
      <c r="C153" s="57">
        <v>5810062370</v>
      </c>
      <c r="D153" s="81"/>
      <c r="E153" s="77">
        <f>E154</f>
        <v>26840000</v>
      </c>
      <c r="F153" s="77">
        <f>F154</f>
        <v>26840000</v>
      </c>
      <c r="G153" s="78">
        <f t="shared" si="4"/>
        <v>0</v>
      </c>
    </row>
    <row r="154" spans="1:7" ht="56.25">
      <c r="A154" s="43"/>
      <c r="B154" s="43" t="s">
        <v>166</v>
      </c>
      <c r="C154" s="57">
        <v>5810062370</v>
      </c>
      <c r="D154" s="81">
        <v>600</v>
      </c>
      <c r="E154" s="77">
        <f>'приложение 5'!I473</f>
        <v>26840000</v>
      </c>
      <c r="F154" s="77">
        <f>'приложение 5'!J473</f>
        <v>26840000</v>
      </c>
      <c r="G154" s="78">
        <f t="shared" si="4"/>
        <v>0</v>
      </c>
    </row>
    <row r="155" spans="1:7" ht="262.5">
      <c r="A155" s="43"/>
      <c r="B155" s="43" t="s">
        <v>171</v>
      </c>
      <c r="C155" s="57">
        <v>5810062500</v>
      </c>
      <c r="D155" s="81"/>
      <c r="E155" s="77">
        <f>E156</f>
        <v>5756100</v>
      </c>
      <c r="F155" s="77">
        <f>F156</f>
        <v>5756100</v>
      </c>
      <c r="G155" s="78">
        <f t="shared" si="4"/>
        <v>0</v>
      </c>
    </row>
    <row r="156" spans="1:7" ht="56.25">
      <c r="A156" s="43"/>
      <c r="B156" s="43" t="s">
        <v>166</v>
      </c>
      <c r="C156" s="57">
        <v>5810062500</v>
      </c>
      <c r="D156" s="81">
        <v>600</v>
      </c>
      <c r="E156" s="77">
        <f>'приложение 5'!I475</f>
        <v>5756100</v>
      </c>
      <c r="F156" s="77">
        <f>'приложение 5'!J475</f>
        <v>5756100</v>
      </c>
      <c r="G156" s="78">
        <f t="shared" si="4"/>
        <v>0</v>
      </c>
    </row>
    <row r="157" spans="1:7" ht="56.25">
      <c r="A157" s="43"/>
      <c r="B157" s="43" t="s">
        <v>172</v>
      </c>
      <c r="C157" s="57">
        <v>5810062980</v>
      </c>
      <c r="D157" s="81"/>
      <c r="E157" s="77">
        <f>E158</f>
        <v>16527400</v>
      </c>
      <c r="F157" s="77">
        <f>F158</f>
        <v>16527400</v>
      </c>
      <c r="G157" s="78">
        <f t="shared" si="4"/>
        <v>0</v>
      </c>
    </row>
    <row r="158" spans="1:7" ht="56.25">
      <c r="A158" s="43"/>
      <c r="B158" s="43" t="s">
        <v>166</v>
      </c>
      <c r="C158" s="57">
        <v>5810062980</v>
      </c>
      <c r="D158" s="81">
        <v>600</v>
      </c>
      <c r="E158" s="77">
        <f>'приложение 5'!I444+'приложение 5'!I477</f>
        <v>16527400</v>
      </c>
      <c r="F158" s="77">
        <f>'приложение 5'!J444+'приложение 5'!J477</f>
        <v>16527400</v>
      </c>
      <c r="G158" s="78">
        <f t="shared" si="4"/>
        <v>0</v>
      </c>
    </row>
    <row r="159" spans="1:7" ht="168.75">
      <c r="A159" s="43"/>
      <c r="B159" s="43" t="s">
        <v>173</v>
      </c>
      <c r="C159" s="57">
        <v>5810063540</v>
      </c>
      <c r="D159" s="81"/>
      <c r="E159" s="77">
        <f>E160</f>
        <v>2183400</v>
      </c>
      <c r="F159" s="77">
        <f>F160</f>
        <v>2183400</v>
      </c>
      <c r="G159" s="78">
        <f t="shared" si="4"/>
        <v>0</v>
      </c>
    </row>
    <row r="160" spans="1:7" ht="56.25">
      <c r="A160" s="43"/>
      <c r="B160" s="43" t="s">
        <v>166</v>
      </c>
      <c r="C160" s="57">
        <v>5810063540</v>
      </c>
      <c r="D160" s="81">
        <v>600</v>
      </c>
      <c r="E160" s="77">
        <f>'приложение 5'!I479</f>
        <v>2183400</v>
      </c>
      <c r="F160" s="77">
        <f>'приложение 5'!J479</f>
        <v>2183400</v>
      </c>
      <c r="G160" s="78">
        <f t="shared" si="4"/>
        <v>0</v>
      </c>
    </row>
    <row r="161" spans="1:7" ht="206.25">
      <c r="A161" s="43"/>
      <c r="B161" s="43" t="s">
        <v>174</v>
      </c>
      <c r="C161" s="57" t="s">
        <v>175</v>
      </c>
      <c r="D161" s="81"/>
      <c r="E161" s="77">
        <f>E162</f>
        <v>32020300</v>
      </c>
      <c r="F161" s="77">
        <f>F162</f>
        <v>32019948.440000001</v>
      </c>
      <c r="G161" s="78">
        <f t="shared" si="4"/>
        <v>351.5599999986589</v>
      </c>
    </row>
    <row r="162" spans="1:7" ht="56.25">
      <c r="A162" s="43"/>
      <c r="B162" s="43" t="s">
        <v>166</v>
      </c>
      <c r="C162" s="57" t="s">
        <v>175</v>
      </c>
      <c r="D162" s="81">
        <v>600</v>
      </c>
      <c r="E162" s="77">
        <f>'приложение 5'!I481</f>
        <v>32020300</v>
      </c>
      <c r="F162" s="77">
        <f>'приложение 5'!J481</f>
        <v>32019948.440000001</v>
      </c>
      <c r="G162" s="78">
        <f t="shared" si="4"/>
        <v>351.5599999986589</v>
      </c>
    </row>
    <row r="163" spans="1:7" ht="206.25">
      <c r="A163" s="43"/>
      <c r="B163" s="43" t="s">
        <v>174</v>
      </c>
      <c r="C163" s="57" t="s">
        <v>176</v>
      </c>
      <c r="D163" s="81"/>
      <c r="E163" s="77">
        <f>E164</f>
        <v>300166.58999999997</v>
      </c>
      <c r="F163" s="77">
        <f>F164</f>
        <v>300166.59000000003</v>
      </c>
      <c r="G163" s="78">
        <f t="shared" si="4"/>
        <v>0</v>
      </c>
    </row>
    <row r="164" spans="1:7" ht="56.25">
      <c r="A164" s="43"/>
      <c r="B164" s="43" t="s">
        <v>166</v>
      </c>
      <c r="C164" s="57" t="s">
        <v>176</v>
      </c>
      <c r="D164" s="81">
        <v>600</v>
      </c>
      <c r="E164" s="77">
        <f>'приложение 5'!I483</f>
        <v>300166.58999999997</v>
      </c>
      <c r="F164" s="77">
        <f>'приложение 5'!J483</f>
        <v>300166.59000000003</v>
      </c>
      <c r="G164" s="78">
        <f t="shared" si="4"/>
        <v>0</v>
      </c>
    </row>
    <row r="165" spans="1:7" ht="37.5">
      <c r="A165" s="43"/>
      <c r="B165" s="43" t="s">
        <v>177</v>
      </c>
      <c r="C165" s="57">
        <v>5810100000</v>
      </c>
      <c r="D165" s="81"/>
      <c r="E165" s="77">
        <f>E166+E168+E170+E174+E176+E172</f>
        <v>265292529.75</v>
      </c>
      <c r="F165" s="77">
        <f>F166+F168+F170+F174+F176+F172</f>
        <v>263007562.13999999</v>
      </c>
      <c r="G165" s="78">
        <f t="shared" si="4"/>
        <v>2284967.6100000143</v>
      </c>
    </row>
    <row r="166" spans="1:7" ht="37.5">
      <c r="A166" s="43"/>
      <c r="B166" s="43" t="s">
        <v>127</v>
      </c>
      <c r="C166" s="57">
        <v>5810100590</v>
      </c>
      <c r="D166" s="81"/>
      <c r="E166" s="77">
        <f>E167</f>
        <v>60850419.219999999</v>
      </c>
      <c r="F166" s="77">
        <f>F167</f>
        <v>58565462.140000001</v>
      </c>
      <c r="G166" s="78">
        <f t="shared" si="4"/>
        <v>2284957.0799999982</v>
      </c>
    </row>
    <row r="167" spans="1:7" ht="56.25">
      <c r="A167" s="43"/>
      <c r="B167" s="43" t="s">
        <v>166</v>
      </c>
      <c r="C167" s="57">
        <v>5810100590</v>
      </c>
      <c r="D167" s="81">
        <v>600</v>
      </c>
      <c r="E167" s="77">
        <f>'приложение 5'!I486+'приложение 5'!I447</f>
        <v>60850419.219999999</v>
      </c>
      <c r="F167" s="77">
        <f>'приложение 5'!J486+'приложение 5'!J447</f>
        <v>58565462.140000001</v>
      </c>
      <c r="G167" s="78">
        <f t="shared" si="4"/>
        <v>2284957.0799999982</v>
      </c>
    </row>
    <row r="168" spans="1:7" ht="168.75" hidden="1">
      <c r="A168" s="43"/>
      <c r="B168" s="43" t="s">
        <v>178</v>
      </c>
      <c r="C168" s="57">
        <v>5810153032</v>
      </c>
      <c r="D168" s="81"/>
      <c r="E168" s="77">
        <f>E169</f>
        <v>0</v>
      </c>
      <c r="F168" s="77">
        <f>F169</f>
        <v>0</v>
      </c>
      <c r="G168" s="78">
        <f t="shared" si="4"/>
        <v>0</v>
      </c>
    </row>
    <row r="169" spans="1:7" ht="56.25" hidden="1">
      <c r="A169" s="43"/>
      <c r="B169" s="43" t="s">
        <v>166</v>
      </c>
      <c r="C169" s="57">
        <v>5810153032</v>
      </c>
      <c r="D169" s="81">
        <v>600</v>
      </c>
      <c r="E169" s="77">
        <f>'приложение 5'!I488</f>
        <v>0</v>
      </c>
      <c r="F169" s="77">
        <f>'приложение 5'!J488</f>
        <v>0</v>
      </c>
      <c r="G169" s="78">
        <f t="shared" si="4"/>
        <v>0</v>
      </c>
    </row>
    <row r="170" spans="1:7" ht="93.75">
      <c r="A170" s="43"/>
      <c r="B170" s="43" t="s">
        <v>179</v>
      </c>
      <c r="C170" s="57" t="s">
        <v>180</v>
      </c>
      <c r="D170" s="81"/>
      <c r="E170" s="77">
        <f>E171</f>
        <v>93777810.530000001</v>
      </c>
      <c r="F170" s="77">
        <f>F171</f>
        <v>93777800</v>
      </c>
      <c r="G170" s="78">
        <f t="shared" si="4"/>
        <v>10.530000001192093</v>
      </c>
    </row>
    <row r="171" spans="1:7" ht="56.25">
      <c r="A171" s="43"/>
      <c r="B171" s="43" t="s">
        <v>166</v>
      </c>
      <c r="C171" s="57" t="s">
        <v>180</v>
      </c>
      <c r="D171" s="81">
        <v>600</v>
      </c>
      <c r="E171" s="77">
        <f>'приложение 5'!I490</f>
        <v>93777810.530000001</v>
      </c>
      <c r="F171" s="77">
        <f>'приложение 5'!J490</f>
        <v>93777800</v>
      </c>
      <c r="G171" s="78">
        <f t="shared" si="4"/>
        <v>10.530000001192093</v>
      </c>
    </row>
    <row r="172" spans="1:7" ht="281.25">
      <c r="A172" s="43"/>
      <c r="B172" s="43" t="s">
        <v>181</v>
      </c>
      <c r="C172" s="57" t="s">
        <v>182</v>
      </c>
      <c r="D172" s="81"/>
      <c r="E172" s="77">
        <f>E173</f>
        <v>95241300</v>
      </c>
      <c r="F172" s="77">
        <f>F173</f>
        <v>95241300</v>
      </c>
      <c r="G172" s="78">
        <f t="shared" si="4"/>
        <v>0</v>
      </c>
    </row>
    <row r="173" spans="1:7" ht="56.25">
      <c r="A173" s="43"/>
      <c r="B173" s="43" t="s">
        <v>166</v>
      </c>
      <c r="C173" s="57" t="s">
        <v>182</v>
      </c>
      <c r="D173" s="81">
        <v>600</v>
      </c>
      <c r="E173" s="77">
        <f>'приложение 5'!I492</f>
        <v>95241300</v>
      </c>
      <c r="F173" s="77">
        <f>'приложение 5'!J492</f>
        <v>95241300</v>
      </c>
      <c r="G173" s="78">
        <f t="shared" si="4"/>
        <v>0</v>
      </c>
    </row>
    <row r="174" spans="1:7" ht="206.25" hidden="1">
      <c r="A174" s="43"/>
      <c r="B174" s="43" t="s">
        <v>183</v>
      </c>
      <c r="C174" s="57" t="s">
        <v>184</v>
      </c>
      <c r="D174" s="81"/>
      <c r="E174" s="77">
        <f>E175</f>
        <v>0</v>
      </c>
      <c r="F174" s="77">
        <f>F175</f>
        <v>0</v>
      </c>
      <c r="G174" s="78">
        <f t="shared" si="4"/>
        <v>0</v>
      </c>
    </row>
    <row r="175" spans="1:7" ht="56.25" hidden="1">
      <c r="A175" s="43"/>
      <c r="B175" s="43" t="s">
        <v>166</v>
      </c>
      <c r="C175" s="57" t="s">
        <v>184</v>
      </c>
      <c r="D175" s="81">
        <v>600</v>
      </c>
      <c r="E175" s="77">
        <f>'приложение 5'!I494</f>
        <v>0</v>
      </c>
      <c r="F175" s="77">
        <f>'приложение 5'!J494</f>
        <v>0</v>
      </c>
      <c r="G175" s="78">
        <f t="shared" si="4"/>
        <v>0</v>
      </c>
    </row>
    <row r="176" spans="1:7" ht="93.75">
      <c r="A176" s="43"/>
      <c r="B176" s="43" t="s">
        <v>185</v>
      </c>
      <c r="C176" s="57" t="s">
        <v>186</v>
      </c>
      <c r="D176" s="81"/>
      <c r="E176" s="77">
        <f>E177</f>
        <v>15423000</v>
      </c>
      <c r="F176" s="77">
        <f>F177</f>
        <v>15423000</v>
      </c>
      <c r="G176" s="78">
        <f t="shared" si="4"/>
        <v>0</v>
      </c>
    </row>
    <row r="177" spans="1:7" ht="56.25">
      <c r="A177" s="43"/>
      <c r="B177" s="43" t="s">
        <v>166</v>
      </c>
      <c r="C177" s="57" t="s">
        <v>186</v>
      </c>
      <c r="D177" s="81">
        <v>600</v>
      </c>
      <c r="E177" s="77">
        <f>'приложение 5'!I496</f>
        <v>15423000</v>
      </c>
      <c r="F177" s="77">
        <f>'приложение 5'!J496</f>
        <v>15423000</v>
      </c>
      <c r="G177" s="78">
        <f t="shared" si="4"/>
        <v>0</v>
      </c>
    </row>
    <row r="178" spans="1:7" ht="37.5">
      <c r="A178" s="43"/>
      <c r="B178" s="43" t="s">
        <v>187</v>
      </c>
      <c r="C178" s="57" t="s">
        <v>188</v>
      </c>
      <c r="D178" s="81"/>
      <c r="E178" s="77">
        <f>E181+E179</f>
        <v>9842800</v>
      </c>
      <c r="F178" s="77">
        <f>F181+F179</f>
        <v>9842800</v>
      </c>
      <c r="G178" s="78">
        <f t="shared" si="4"/>
        <v>0</v>
      </c>
    </row>
    <row r="179" spans="1:7" ht="93.75">
      <c r="A179" s="43"/>
      <c r="B179" s="43" t="s">
        <v>189</v>
      </c>
      <c r="C179" s="57" t="s">
        <v>190</v>
      </c>
      <c r="D179" s="81"/>
      <c r="E179" s="77">
        <f>E180</f>
        <v>7988600</v>
      </c>
      <c r="F179" s="77">
        <f>F180</f>
        <v>7988600</v>
      </c>
      <c r="G179" s="78">
        <f t="shared" si="4"/>
        <v>0</v>
      </c>
    </row>
    <row r="180" spans="1:7" ht="56.25">
      <c r="A180" s="43"/>
      <c r="B180" s="43" t="s">
        <v>166</v>
      </c>
      <c r="C180" s="57" t="s">
        <v>190</v>
      </c>
      <c r="D180" s="81">
        <v>600</v>
      </c>
      <c r="E180" s="77">
        <f>'приложение 5'!I499</f>
        <v>7988600</v>
      </c>
      <c r="F180" s="77">
        <f>'приложение 5'!J499</f>
        <v>7988600</v>
      </c>
      <c r="G180" s="78">
        <f t="shared" si="4"/>
        <v>0</v>
      </c>
    </row>
    <row r="181" spans="1:7" ht="112.5">
      <c r="A181" s="43"/>
      <c r="B181" s="86" t="s">
        <v>191</v>
      </c>
      <c r="C181" s="57" t="s">
        <v>192</v>
      </c>
      <c r="D181" s="81"/>
      <c r="E181" s="77">
        <f>E182</f>
        <v>1854200</v>
      </c>
      <c r="F181" s="77">
        <f>F182</f>
        <v>1854200</v>
      </c>
      <c r="G181" s="78">
        <f t="shared" si="4"/>
        <v>0</v>
      </c>
    </row>
    <row r="182" spans="1:7" ht="56.25">
      <c r="A182" s="43"/>
      <c r="B182" s="43" t="s">
        <v>166</v>
      </c>
      <c r="C182" s="57" t="s">
        <v>192</v>
      </c>
      <c r="D182" s="81">
        <v>600</v>
      </c>
      <c r="E182" s="77">
        <f>'приложение 5'!I555</f>
        <v>1854200</v>
      </c>
      <c r="F182" s="77">
        <f>'приложение 5'!J555</f>
        <v>1854200</v>
      </c>
      <c r="G182" s="78">
        <f t="shared" si="4"/>
        <v>0</v>
      </c>
    </row>
    <row r="183" spans="1:7">
      <c r="A183" s="43"/>
      <c r="B183" s="43" t="s">
        <v>193</v>
      </c>
      <c r="C183" s="57">
        <v>5820000000</v>
      </c>
      <c r="D183" s="81"/>
      <c r="E183" s="77">
        <f>E184+E196+E194+E202+E187+E205+E191+E198+E200+E189</f>
        <v>317684188.22999996</v>
      </c>
      <c r="F183" s="77">
        <f>F184+F196+F194+F202+F187+F205+F191+F198+F200+F189</f>
        <v>317684188.22999996</v>
      </c>
      <c r="G183" s="78">
        <f t="shared" si="4"/>
        <v>0</v>
      </c>
    </row>
    <row r="184" spans="1:7" ht="37.5">
      <c r="A184" s="43"/>
      <c r="B184" s="79" t="s">
        <v>127</v>
      </c>
      <c r="C184" s="57">
        <v>5820000590</v>
      </c>
      <c r="D184" s="81"/>
      <c r="E184" s="77">
        <f>E185+E186</f>
        <v>274608426.44</v>
      </c>
      <c r="F184" s="77">
        <f>F185+F186</f>
        <v>274608426.44</v>
      </c>
      <c r="G184" s="78">
        <f t="shared" si="4"/>
        <v>0</v>
      </c>
    </row>
    <row r="185" spans="1:7" ht="56.25">
      <c r="A185" s="43"/>
      <c r="B185" s="43" t="s">
        <v>166</v>
      </c>
      <c r="C185" s="57">
        <v>5820000590</v>
      </c>
      <c r="D185" s="81">
        <v>600</v>
      </c>
      <c r="E185" s="77">
        <f>'приложение 5'!I518+'приложение 5'!I604</f>
        <v>274608426.44</v>
      </c>
      <c r="F185" s="77">
        <f>'приложение 5'!J518+'приложение 5'!J604</f>
        <v>274608426.44</v>
      </c>
      <c r="G185" s="78">
        <f t="shared" si="4"/>
        <v>0</v>
      </c>
    </row>
    <row r="186" spans="1:7" hidden="1">
      <c r="A186" s="43"/>
      <c r="B186" s="43" t="s">
        <v>103</v>
      </c>
      <c r="C186" s="57">
        <v>5820000590</v>
      </c>
      <c r="D186" s="81">
        <v>800</v>
      </c>
      <c r="E186" s="77">
        <f>'приложение 5'!I519</f>
        <v>0</v>
      </c>
      <c r="F186" s="77">
        <f>'приложение 5'!J519</f>
        <v>0</v>
      </c>
      <c r="G186" s="78">
        <f t="shared" si="4"/>
        <v>0</v>
      </c>
    </row>
    <row r="187" spans="1:7" ht="37.5">
      <c r="A187" s="43"/>
      <c r="B187" s="43" t="s">
        <v>165</v>
      </c>
      <c r="C187" s="57">
        <v>5820009010</v>
      </c>
      <c r="D187" s="81"/>
      <c r="E187" s="77">
        <f>E188</f>
        <v>927000</v>
      </c>
      <c r="F187" s="77">
        <f>F188</f>
        <v>927000</v>
      </c>
      <c r="G187" s="78">
        <f t="shared" si="4"/>
        <v>0</v>
      </c>
    </row>
    <row r="188" spans="1:7" ht="56.25">
      <c r="A188" s="43"/>
      <c r="B188" s="43" t="s">
        <v>166</v>
      </c>
      <c r="C188" s="57">
        <v>5820009010</v>
      </c>
      <c r="D188" s="81">
        <v>600</v>
      </c>
      <c r="E188" s="77">
        <f>'приложение 5'!I606</f>
        <v>927000</v>
      </c>
      <c r="F188" s="77">
        <f>'приложение 5'!J606</f>
        <v>927000</v>
      </c>
      <c r="G188" s="78">
        <f t="shared" si="4"/>
        <v>0</v>
      </c>
    </row>
    <row r="189" spans="1:7">
      <c r="A189" s="43"/>
      <c r="B189" s="43" t="s">
        <v>167</v>
      </c>
      <c r="C189" s="57">
        <v>5820009020</v>
      </c>
      <c r="D189" s="81"/>
      <c r="E189" s="77">
        <f>E190</f>
        <v>89349.4</v>
      </c>
      <c r="F189" s="77">
        <f>F190</f>
        <v>89349.4</v>
      </c>
      <c r="G189" s="78">
        <f t="shared" si="4"/>
        <v>0</v>
      </c>
    </row>
    <row r="190" spans="1:7" ht="56.25">
      <c r="A190" s="43"/>
      <c r="B190" s="43" t="s">
        <v>166</v>
      </c>
      <c r="C190" s="57">
        <v>5820009020</v>
      </c>
      <c r="D190" s="81">
        <v>600</v>
      </c>
      <c r="E190" s="77">
        <f>'приложение 5'!I521</f>
        <v>89349.4</v>
      </c>
      <c r="F190" s="77">
        <f>'приложение 5'!J521</f>
        <v>89349.4</v>
      </c>
      <c r="G190" s="78">
        <f t="shared" si="4"/>
        <v>0</v>
      </c>
    </row>
    <row r="191" spans="1:7" ht="37.5">
      <c r="A191" s="43"/>
      <c r="B191" s="43" t="s">
        <v>194</v>
      </c>
      <c r="C191" s="57">
        <v>5820010660</v>
      </c>
      <c r="D191" s="81"/>
      <c r="E191" s="77">
        <f>E192+E193</f>
        <v>30534715.629999999</v>
      </c>
      <c r="F191" s="77">
        <f>F192+F193</f>
        <v>30534715.629999999</v>
      </c>
      <c r="G191" s="78">
        <f t="shared" si="4"/>
        <v>0</v>
      </c>
    </row>
    <row r="192" spans="1:7" ht="56.25">
      <c r="A192" s="43"/>
      <c r="B192" s="43" t="s">
        <v>166</v>
      </c>
      <c r="C192" s="57">
        <v>5820010660</v>
      </c>
      <c r="D192" s="81">
        <v>600</v>
      </c>
      <c r="E192" s="77">
        <f>'приложение 5'!I523</f>
        <v>30534715.629999999</v>
      </c>
      <c r="F192" s="77">
        <f>'приложение 5'!J523</f>
        <v>30534715.629999999</v>
      </c>
      <c r="G192" s="78">
        <f t="shared" si="4"/>
        <v>0</v>
      </c>
    </row>
    <row r="193" spans="1:7" hidden="1">
      <c r="A193" s="43"/>
      <c r="B193" s="43" t="s">
        <v>103</v>
      </c>
      <c r="C193" s="57">
        <v>5820010660</v>
      </c>
      <c r="D193" s="81">
        <v>800</v>
      </c>
      <c r="E193" s="77">
        <f>'приложение 5'!I524</f>
        <v>0</v>
      </c>
      <c r="F193" s="77">
        <f>'приложение 5'!J524</f>
        <v>0</v>
      </c>
      <c r="G193" s="78">
        <f t="shared" si="4"/>
        <v>0</v>
      </c>
    </row>
    <row r="194" spans="1:7" ht="187.5">
      <c r="A194" s="43"/>
      <c r="B194" s="43" t="s">
        <v>195</v>
      </c>
      <c r="C194" s="57">
        <v>5820060740</v>
      </c>
      <c r="D194" s="44"/>
      <c r="E194" s="77">
        <f>E195</f>
        <v>132856</v>
      </c>
      <c r="F194" s="77">
        <f>F195</f>
        <v>132856</v>
      </c>
      <c r="G194" s="78">
        <f t="shared" si="4"/>
        <v>0</v>
      </c>
    </row>
    <row r="195" spans="1:7" ht="56.25">
      <c r="A195" s="43"/>
      <c r="B195" s="43" t="s">
        <v>166</v>
      </c>
      <c r="C195" s="57">
        <v>5820060740</v>
      </c>
      <c r="D195" s="44" t="s">
        <v>196</v>
      </c>
      <c r="E195" s="77">
        <f>'приложение 5'!I526</f>
        <v>132856</v>
      </c>
      <c r="F195" s="77">
        <f>'приложение 5'!J526</f>
        <v>132856</v>
      </c>
      <c r="G195" s="78">
        <f t="shared" si="4"/>
        <v>0</v>
      </c>
    </row>
    <row r="196" spans="1:7" ht="187.5">
      <c r="A196" s="43"/>
      <c r="B196" s="43" t="s">
        <v>169</v>
      </c>
      <c r="C196" s="57">
        <v>5820060820</v>
      </c>
      <c r="D196" s="81"/>
      <c r="E196" s="77">
        <f>E197</f>
        <v>127200</v>
      </c>
      <c r="F196" s="77">
        <f>F197</f>
        <v>127200</v>
      </c>
      <c r="G196" s="78">
        <f t="shared" si="4"/>
        <v>0</v>
      </c>
    </row>
    <row r="197" spans="1:7" ht="56.25">
      <c r="A197" s="43"/>
      <c r="B197" s="43" t="s">
        <v>166</v>
      </c>
      <c r="C197" s="57">
        <v>5820060820</v>
      </c>
      <c r="D197" s="81">
        <v>600</v>
      </c>
      <c r="E197" s="77">
        <f>'приложение 5'!I608</f>
        <v>127200</v>
      </c>
      <c r="F197" s="77">
        <f>'приложение 5'!J608</f>
        <v>127200</v>
      </c>
      <c r="G197" s="78">
        <f t="shared" si="4"/>
        <v>0</v>
      </c>
    </row>
    <row r="198" spans="1:7" ht="56.25" hidden="1">
      <c r="A198" s="43"/>
      <c r="B198" s="43" t="s">
        <v>172</v>
      </c>
      <c r="C198" s="57">
        <v>5820062980</v>
      </c>
      <c r="D198" s="81"/>
      <c r="E198" s="77">
        <f>E199</f>
        <v>0</v>
      </c>
      <c r="F198" s="77">
        <f>F199</f>
        <v>0</v>
      </c>
      <c r="G198" s="78">
        <f t="shared" si="4"/>
        <v>0</v>
      </c>
    </row>
    <row r="199" spans="1:7" ht="56.25" hidden="1">
      <c r="A199" s="43"/>
      <c r="B199" s="43" t="s">
        <v>166</v>
      </c>
      <c r="C199" s="57">
        <v>5820062980</v>
      </c>
      <c r="D199" s="81">
        <v>600</v>
      </c>
      <c r="E199" s="77">
        <f>'приложение 5'!I610</f>
        <v>0</v>
      </c>
      <c r="F199" s="77">
        <f>'приложение 5'!J610</f>
        <v>0</v>
      </c>
      <c r="G199" s="78">
        <f t="shared" si="4"/>
        <v>0</v>
      </c>
    </row>
    <row r="200" spans="1:7" ht="112.5">
      <c r="A200" s="43"/>
      <c r="B200" s="43" t="s">
        <v>197</v>
      </c>
      <c r="C200" s="57" t="s">
        <v>198</v>
      </c>
      <c r="D200" s="81"/>
      <c r="E200" s="77">
        <f>E201</f>
        <v>3397752.81</v>
      </c>
      <c r="F200" s="77">
        <f>F201</f>
        <v>3397752.81</v>
      </c>
      <c r="G200" s="78">
        <f t="shared" ref="G200:G263" si="5">E200-F200</f>
        <v>0</v>
      </c>
    </row>
    <row r="201" spans="1:7" ht="56.25">
      <c r="A201" s="43"/>
      <c r="B201" s="43" t="s">
        <v>166</v>
      </c>
      <c r="C201" s="57" t="s">
        <v>198</v>
      </c>
      <c r="D201" s="81">
        <v>600</v>
      </c>
      <c r="E201" s="77">
        <f>'приложение 5'!I612</f>
        <v>3397752.81</v>
      </c>
      <c r="F201" s="77">
        <f>'приложение 5'!J612</f>
        <v>3397752.81</v>
      </c>
      <c r="G201" s="78">
        <f t="shared" si="5"/>
        <v>0</v>
      </c>
    </row>
    <row r="202" spans="1:7" ht="131.25">
      <c r="A202" s="43"/>
      <c r="B202" s="43" t="s">
        <v>199</v>
      </c>
      <c r="C202" s="57">
        <v>5820100000</v>
      </c>
      <c r="D202" s="81"/>
      <c r="E202" s="77">
        <f>E203</f>
        <v>7866887.9500000002</v>
      </c>
      <c r="F202" s="77">
        <f>F203</f>
        <v>7866887.9500000002</v>
      </c>
      <c r="G202" s="78">
        <f t="shared" si="5"/>
        <v>0</v>
      </c>
    </row>
    <row r="203" spans="1:7" ht="37.5">
      <c r="A203" s="43"/>
      <c r="B203" s="43" t="s">
        <v>177</v>
      </c>
      <c r="C203" s="57">
        <v>5820100590</v>
      </c>
      <c r="D203" s="81"/>
      <c r="E203" s="77">
        <f>E204</f>
        <v>7866887.9500000002</v>
      </c>
      <c r="F203" s="77">
        <f>F204</f>
        <v>7866887.9500000002</v>
      </c>
      <c r="G203" s="78">
        <f t="shared" si="5"/>
        <v>0</v>
      </c>
    </row>
    <row r="204" spans="1:7" ht="56.25">
      <c r="A204" s="43"/>
      <c r="B204" s="43" t="s">
        <v>166</v>
      </c>
      <c r="C204" s="57">
        <v>5820100590</v>
      </c>
      <c r="D204" s="81">
        <v>600</v>
      </c>
      <c r="E204" s="77">
        <f>'приложение 5'!I529+'приложение 5'!I615</f>
        <v>7866887.9500000002</v>
      </c>
      <c r="F204" s="77">
        <f>'приложение 5'!J529+'приложение 5'!J615</f>
        <v>7866887.9500000002</v>
      </c>
      <c r="G204" s="78">
        <f t="shared" si="5"/>
        <v>0</v>
      </c>
    </row>
    <row r="205" spans="1:7" ht="37.5" hidden="1">
      <c r="A205" s="43"/>
      <c r="B205" s="43" t="s">
        <v>127</v>
      </c>
      <c r="C205" s="57">
        <v>5820200590</v>
      </c>
      <c r="D205" s="81"/>
      <c r="E205" s="77">
        <f>E206+E207</f>
        <v>0</v>
      </c>
      <c r="F205" s="77">
        <f>F206+F207</f>
        <v>0</v>
      </c>
      <c r="G205" s="78">
        <f t="shared" si="5"/>
        <v>0</v>
      </c>
    </row>
    <row r="206" spans="1:7" ht="56.25" hidden="1">
      <c r="A206" s="43"/>
      <c r="B206" s="43" t="s">
        <v>166</v>
      </c>
      <c r="C206" s="57">
        <v>5820200590</v>
      </c>
      <c r="D206" s="81">
        <v>600</v>
      </c>
      <c r="E206" s="77">
        <f>'приложение 5'!I532</f>
        <v>0</v>
      </c>
      <c r="F206" s="77">
        <f>'приложение 5'!J532</f>
        <v>0</v>
      </c>
      <c r="G206" s="78">
        <f t="shared" si="5"/>
        <v>0</v>
      </c>
    </row>
    <row r="207" spans="1:7" hidden="1">
      <c r="A207" s="43"/>
      <c r="B207" s="43" t="s">
        <v>103</v>
      </c>
      <c r="C207" s="57">
        <v>5820200590</v>
      </c>
      <c r="D207" s="81">
        <v>800</v>
      </c>
      <c r="E207" s="77">
        <f>'приложение 5'!I533</f>
        <v>0</v>
      </c>
      <c r="F207" s="77">
        <f>'приложение 5'!J533</f>
        <v>0</v>
      </c>
      <c r="G207" s="78">
        <f t="shared" si="5"/>
        <v>0</v>
      </c>
    </row>
    <row r="208" spans="1:7">
      <c r="A208" s="43"/>
      <c r="B208" s="43" t="s">
        <v>200</v>
      </c>
      <c r="C208" s="57">
        <v>5830000000</v>
      </c>
      <c r="D208" s="81"/>
      <c r="E208" s="77">
        <f>E209+E211+E214</f>
        <v>20315622</v>
      </c>
      <c r="F208" s="77">
        <f>F209+F211+F214</f>
        <v>20308214.399999999</v>
      </c>
      <c r="G208" s="78">
        <f t="shared" si="5"/>
        <v>7407.6000000014901</v>
      </c>
    </row>
    <row r="209" spans="1:1024" ht="37.5">
      <c r="A209" s="43"/>
      <c r="B209" s="43" t="s">
        <v>127</v>
      </c>
      <c r="C209" s="57">
        <v>5830000590</v>
      </c>
      <c r="D209" s="81"/>
      <c r="E209" s="77">
        <f>E210</f>
        <v>4800723</v>
      </c>
      <c r="F209" s="77">
        <f>F210</f>
        <v>4800723</v>
      </c>
      <c r="G209" s="78">
        <f t="shared" si="5"/>
        <v>0</v>
      </c>
    </row>
    <row r="210" spans="1:1024" ht="56.25">
      <c r="A210" s="43"/>
      <c r="B210" s="43" t="s">
        <v>166</v>
      </c>
      <c r="C210" s="57">
        <v>5830000590</v>
      </c>
      <c r="D210" s="81">
        <v>600</v>
      </c>
      <c r="E210" s="77">
        <f>'приложение 5'!I558</f>
        <v>4800723</v>
      </c>
      <c r="F210" s="77">
        <f>'приложение 5'!J558</f>
        <v>4800723</v>
      </c>
      <c r="G210" s="78">
        <f t="shared" si="5"/>
        <v>0</v>
      </c>
    </row>
    <row r="211" spans="1:1024" ht="131.25">
      <c r="A211" s="43"/>
      <c r="B211" s="43" t="s">
        <v>201</v>
      </c>
      <c r="C211" s="57">
        <v>5830060710</v>
      </c>
      <c r="D211" s="81"/>
      <c r="E211" s="77">
        <f>E212+E213</f>
        <v>14339200</v>
      </c>
      <c r="F211" s="77">
        <f>F212+F213</f>
        <v>14339200</v>
      </c>
      <c r="G211" s="78">
        <f t="shared" si="5"/>
        <v>0</v>
      </c>
    </row>
    <row r="212" spans="1:1024" ht="56.25">
      <c r="A212" s="43"/>
      <c r="B212" s="43" t="s">
        <v>100</v>
      </c>
      <c r="C212" s="57">
        <v>5830060710</v>
      </c>
      <c r="D212" s="81">
        <v>200</v>
      </c>
      <c r="E212" s="77">
        <f>'приложение 5'!I590</f>
        <v>209580</v>
      </c>
      <c r="F212" s="77">
        <f>'приложение 5'!J590</f>
        <v>209580</v>
      </c>
      <c r="G212" s="78">
        <f t="shared" si="5"/>
        <v>0</v>
      </c>
    </row>
    <row r="213" spans="1:1024" ht="37.5">
      <c r="A213" s="43"/>
      <c r="B213" s="43" t="s">
        <v>130</v>
      </c>
      <c r="C213" s="57">
        <v>5830060710</v>
      </c>
      <c r="D213" s="81">
        <v>300</v>
      </c>
      <c r="E213" s="77">
        <f>'приложение 5'!I591</f>
        <v>14129620</v>
      </c>
      <c r="F213" s="77">
        <f>'приложение 5'!J591</f>
        <v>14129620</v>
      </c>
      <c r="G213" s="78">
        <f t="shared" si="5"/>
        <v>0</v>
      </c>
    </row>
    <row r="214" spans="1:1024" ht="37.5">
      <c r="A214" s="43"/>
      <c r="B214" s="43" t="s">
        <v>202</v>
      </c>
      <c r="C214" s="57">
        <v>5830100000</v>
      </c>
      <c r="D214" s="81"/>
      <c r="E214" s="77">
        <f>E215</f>
        <v>1175699</v>
      </c>
      <c r="F214" s="77">
        <f>F215</f>
        <v>1168291.3999999999</v>
      </c>
      <c r="G214" s="78">
        <f t="shared" si="5"/>
        <v>7407.6000000000931</v>
      </c>
    </row>
    <row r="215" spans="1:1024" ht="37.5">
      <c r="A215" s="43"/>
      <c r="B215" s="43" t="s">
        <v>127</v>
      </c>
      <c r="C215" s="57">
        <v>5830100590</v>
      </c>
      <c r="D215" s="81"/>
      <c r="E215" s="77">
        <f>E218+E216+E217</f>
        <v>1175699</v>
      </c>
      <c r="F215" s="77">
        <f>F218+F216+F217</f>
        <v>1168291.3999999999</v>
      </c>
      <c r="G215" s="78">
        <f t="shared" si="5"/>
        <v>7407.6000000000931</v>
      </c>
    </row>
    <row r="216" spans="1:1024" ht="93.75">
      <c r="A216" s="43"/>
      <c r="B216" s="43" t="s">
        <v>108</v>
      </c>
      <c r="C216" s="57">
        <v>5830100590</v>
      </c>
      <c r="D216" s="81">
        <v>100</v>
      </c>
      <c r="E216" s="77">
        <f>'приложение 5'!I561</f>
        <v>192072.7</v>
      </c>
      <c r="F216" s="77">
        <f>'приложение 5'!J561</f>
        <v>184665.1</v>
      </c>
      <c r="G216" s="78">
        <f t="shared" si="5"/>
        <v>7407.6000000000058</v>
      </c>
    </row>
    <row r="217" spans="1:1024" ht="56.25">
      <c r="A217" s="43"/>
      <c r="B217" s="43" t="s">
        <v>100</v>
      </c>
      <c r="C217" s="57">
        <v>5830100590</v>
      </c>
      <c r="D217" s="81">
        <v>200</v>
      </c>
      <c r="E217" s="77">
        <f>'приложение 5'!I562</f>
        <v>650626.30000000005</v>
      </c>
      <c r="F217" s="77">
        <f>'приложение 5'!J562</f>
        <v>650626.30000000005</v>
      </c>
      <c r="G217" s="78">
        <f t="shared" si="5"/>
        <v>0</v>
      </c>
    </row>
    <row r="218" spans="1:1024" ht="56.25">
      <c r="A218" s="43"/>
      <c r="B218" s="43" t="s">
        <v>166</v>
      </c>
      <c r="C218" s="57">
        <v>5830100590</v>
      </c>
      <c r="D218" s="81">
        <v>600</v>
      </c>
      <c r="E218" s="77">
        <f>'приложение 5'!I563</f>
        <v>333000</v>
      </c>
      <c r="F218" s="77">
        <f>'приложение 5'!J563</f>
        <v>333000</v>
      </c>
      <c r="G218" s="78">
        <f t="shared" si="5"/>
        <v>0</v>
      </c>
    </row>
    <row r="219" spans="1:1024" s="73" customFormat="1" ht="93.75">
      <c r="A219" s="68" t="s">
        <v>75</v>
      </c>
      <c r="B219" s="87" t="s">
        <v>203</v>
      </c>
      <c r="C219" s="74">
        <v>5900000000</v>
      </c>
      <c r="D219" s="85"/>
      <c r="E219" s="76">
        <f>E220+E230</f>
        <v>76975000</v>
      </c>
      <c r="F219" s="76">
        <f>F220+F230</f>
        <v>76975000</v>
      </c>
      <c r="G219" s="72">
        <f t="shared" si="5"/>
        <v>0</v>
      </c>
      <c r="AMJ219"/>
    </row>
    <row r="220" spans="1:1024">
      <c r="A220" s="43"/>
      <c r="B220" s="43" t="s">
        <v>204</v>
      </c>
      <c r="C220" s="57">
        <v>5920000000</v>
      </c>
      <c r="D220" s="81"/>
      <c r="E220" s="77">
        <f>E221+E225+E227+E223</f>
        <v>52530502.789999999</v>
      </c>
      <c r="F220" s="77">
        <f>F221+F225+F227+F223</f>
        <v>52530502.789999999</v>
      </c>
      <c r="G220" s="78">
        <f t="shared" si="5"/>
        <v>0</v>
      </c>
    </row>
    <row r="221" spans="1:1024" ht="37.5">
      <c r="A221" s="43"/>
      <c r="B221" s="79" t="s">
        <v>127</v>
      </c>
      <c r="C221" s="57">
        <v>5920000590</v>
      </c>
      <c r="D221" s="81"/>
      <c r="E221" s="77">
        <f>E222</f>
        <v>51762317.789999999</v>
      </c>
      <c r="F221" s="77">
        <f>F222</f>
        <v>51762317.789999999</v>
      </c>
      <c r="G221" s="78">
        <f t="shared" si="5"/>
        <v>0</v>
      </c>
    </row>
    <row r="222" spans="1:1024" ht="56.25">
      <c r="A222" s="43"/>
      <c r="B222" s="43" t="s">
        <v>166</v>
      </c>
      <c r="C222" s="57">
        <v>5920000590</v>
      </c>
      <c r="D222" s="81">
        <v>600</v>
      </c>
      <c r="E222" s="77">
        <f>'приложение 5'!I633</f>
        <v>51762317.789999999</v>
      </c>
      <c r="F222" s="77">
        <f>'приложение 5'!J633</f>
        <v>51762317.789999999</v>
      </c>
      <c r="G222" s="78">
        <f t="shared" si="5"/>
        <v>0</v>
      </c>
    </row>
    <row r="223" spans="1:1024">
      <c r="A223" s="43"/>
      <c r="B223" s="43" t="s">
        <v>167</v>
      </c>
      <c r="C223" s="57">
        <v>5920009010</v>
      </c>
      <c r="D223" s="81"/>
      <c r="E223" s="77">
        <f>E224</f>
        <v>768185</v>
      </c>
      <c r="F223" s="77">
        <f>F224</f>
        <v>768185</v>
      </c>
      <c r="G223" s="78">
        <f t="shared" si="5"/>
        <v>0</v>
      </c>
    </row>
    <row r="224" spans="1:1024" ht="56.25">
      <c r="A224" s="43"/>
      <c r="B224" s="43" t="s">
        <v>166</v>
      </c>
      <c r="C224" s="57">
        <v>5920009010</v>
      </c>
      <c r="D224" s="81">
        <v>600</v>
      </c>
      <c r="E224" s="77">
        <f>'приложение 5'!I635</f>
        <v>768185</v>
      </c>
      <c r="F224" s="77">
        <f>'приложение 5'!J635</f>
        <v>768185</v>
      </c>
      <c r="G224" s="78">
        <f t="shared" si="5"/>
        <v>0</v>
      </c>
    </row>
    <row r="225" spans="1:1024" ht="37.5" hidden="1">
      <c r="A225" s="43"/>
      <c r="B225" s="39" t="s">
        <v>205</v>
      </c>
      <c r="C225" s="88">
        <v>5920011040</v>
      </c>
      <c r="D225" s="89"/>
      <c r="E225" s="77">
        <f>E226</f>
        <v>0</v>
      </c>
      <c r="F225" s="77">
        <f>F226</f>
        <v>0</v>
      </c>
      <c r="G225" s="78">
        <f t="shared" si="5"/>
        <v>0</v>
      </c>
    </row>
    <row r="226" spans="1:1024" ht="56.25" hidden="1">
      <c r="A226" s="43"/>
      <c r="B226" s="39" t="s">
        <v>166</v>
      </c>
      <c r="C226" s="88">
        <v>5920011040</v>
      </c>
      <c r="D226" s="89">
        <v>600</v>
      </c>
      <c r="E226" s="77">
        <f>'приложение 5'!I659</f>
        <v>0</v>
      </c>
      <c r="F226" s="77">
        <f>'приложение 5'!J659</f>
        <v>0</v>
      </c>
      <c r="G226" s="78">
        <f t="shared" si="5"/>
        <v>0</v>
      </c>
    </row>
    <row r="227" spans="1:1024" ht="56.25" hidden="1">
      <c r="A227" s="43"/>
      <c r="B227" s="43" t="s">
        <v>206</v>
      </c>
      <c r="C227" s="57">
        <v>5920011060</v>
      </c>
      <c r="D227" s="81"/>
      <c r="E227" s="77">
        <f>E228+E229</f>
        <v>0</v>
      </c>
      <c r="F227" s="77">
        <f>F228+F229</f>
        <v>0</v>
      </c>
      <c r="G227" s="78">
        <f t="shared" si="5"/>
        <v>0</v>
      </c>
    </row>
    <row r="228" spans="1:1024" ht="56.25" hidden="1">
      <c r="A228" s="43"/>
      <c r="B228" s="43" t="s">
        <v>100</v>
      </c>
      <c r="C228" s="57">
        <v>5920011060</v>
      </c>
      <c r="D228" s="81">
        <v>200</v>
      </c>
      <c r="E228" s="77">
        <f>'приложение 5'!I661</f>
        <v>0</v>
      </c>
      <c r="F228" s="77">
        <f>'приложение 5'!J661</f>
        <v>0</v>
      </c>
      <c r="G228" s="78">
        <f t="shared" si="5"/>
        <v>0</v>
      </c>
    </row>
    <row r="229" spans="1:1024" ht="56.25" hidden="1">
      <c r="A229" s="43"/>
      <c r="B229" s="43" t="s">
        <v>166</v>
      </c>
      <c r="C229" s="57">
        <v>5920011060</v>
      </c>
      <c r="D229" s="81">
        <v>600</v>
      </c>
      <c r="E229" s="77">
        <f>'приложение 5'!I662</f>
        <v>0</v>
      </c>
      <c r="F229" s="77">
        <f>'приложение 5'!J662</f>
        <v>0</v>
      </c>
      <c r="G229" s="78">
        <f t="shared" si="5"/>
        <v>0</v>
      </c>
    </row>
    <row r="230" spans="1:1024" ht="37.5">
      <c r="A230" s="43"/>
      <c r="B230" s="43" t="s">
        <v>207</v>
      </c>
      <c r="C230" s="57">
        <v>5930000000</v>
      </c>
      <c r="D230" s="81"/>
      <c r="E230" s="77">
        <f>E231+E233</f>
        <v>24444497.210000001</v>
      </c>
      <c r="F230" s="77">
        <f>F231+F233</f>
        <v>24444497.210000001</v>
      </c>
      <c r="G230" s="78">
        <f t="shared" si="5"/>
        <v>0</v>
      </c>
    </row>
    <row r="231" spans="1:1024" ht="37.5">
      <c r="A231" s="43"/>
      <c r="B231" s="79" t="s">
        <v>127</v>
      </c>
      <c r="C231" s="57">
        <v>5930000590</v>
      </c>
      <c r="D231" s="81"/>
      <c r="E231" s="77">
        <f>E232</f>
        <v>23960677.010000002</v>
      </c>
      <c r="F231" s="77">
        <f>F232</f>
        <v>23960677.010000002</v>
      </c>
      <c r="G231" s="78">
        <f t="shared" si="5"/>
        <v>0</v>
      </c>
    </row>
    <row r="232" spans="1:1024" ht="56.25">
      <c r="A232" s="43"/>
      <c r="B232" s="43" t="s">
        <v>166</v>
      </c>
      <c r="C232" s="57">
        <v>5930000590</v>
      </c>
      <c r="D232" s="81">
        <v>600</v>
      </c>
      <c r="E232" s="77">
        <f>'приложение 5'!I638</f>
        <v>23960677.010000002</v>
      </c>
      <c r="F232" s="77">
        <f>'приложение 5'!J638</f>
        <v>23960677.010000002</v>
      </c>
      <c r="G232" s="78">
        <f t="shared" si="5"/>
        <v>0</v>
      </c>
    </row>
    <row r="233" spans="1:1024">
      <c r="A233" s="43"/>
      <c r="B233" s="43" t="s">
        <v>208</v>
      </c>
      <c r="C233" s="57" t="s">
        <v>209</v>
      </c>
      <c r="D233" s="81"/>
      <c r="E233" s="77">
        <f>E234</f>
        <v>483820.2</v>
      </c>
      <c r="F233" s="77">
        <f>F234</f>
        <v>483820.2</v>
      </c>
      <c r="G233" s="78">
        <f t="shared" si="5"/>
        <v>0</v>
      </c>
    </row>
    <row r="234" spans="1:1024" ht="56.25">
      <c r="A234" s="43"/>
      <c r="B234" s="43" t="s">
        <v>164</v>
      </c>
      <c r="C234" s="57" t="s">
        <v>209</v>
      </c>
      <c r="D234" s="81">
        <v>600</v>
      </c>
      <c r="E234" s="77">
        <f>'приложение 5'!I640</f>
        <v>483820.2</v>
      </c>
      <c r="F234" s="77">
        <f>'приложение 5'!J640</f>
        <v>483820.2</v>
      </c>
      <c r="G234" s="78">
        <f t="shared" si="5"/>
        <v>0</v>
      </c>
    </row>
    <row r="235" spans="1:1024" s="73" customFormat="1" ht="56.25">
      <c r="A235" s="68" t="s">
        <v>210</v>
      </c>
      <c r="B235" s="68" t="s">
        <v>211</v>
      </c>
      <c r="C235" s="74">
        <v>600000000</v>
      </c>
      <c r="D235" s="83"/>
      <c r="E235" s="76">
        <f>E236</f>
        <v>4996000</v>
      </c>
      <c r="F235" s="76">
        <f>F236</f>
        <v>4995900</v>
      </c>
      <c r="G235" s="72">
        <f t="shared" si="5"/>
        <v>100</v>
      </c>
      <c r="AMJ235"/>
    </row>
    <row r="236" spans="1:1024" ht="37.5">
      <c r="A236" s="43"/>
      <c r="B236" s="43" t="s">
        <v>212</v>
      </c>
      <c r="C236" s="57">
        <v>601000000</v>
      </c>
      <c r="D236" s="44"/>
      <c r="E236" s="77">
        <f>E239+E237</f>
        <v>4996000</v>
      </c>
      <c r="F236" s="77">
        <f>F239+F237</f>
        <v>4995900</v>
      </c>
      <c r="G236" s="78">
        <f t="shared" si="5"/>
        <v>100</v>
      </c>
    </row>
    <row r="237" spans="1:1024" ht="37.5" hidden="1">
      <c r="A237" s="43"/>
      <c r="B237" s="43" t="s">
        <v>213</v>
      </c>
      <c r="C237" s="57">
        <v>6010010680</v>
      </c>
      <c r="D237" s="44"/>
      <c r="E237" s="77">
        <f>E238</f>
        <v>0</v>
      </c>
      <c r="F237" s="77">
        <f>F238</f>
        <v>0</v>
      </c>
      <c r="G237" s="78">
        <f t="shared" si="5"/>
        <v>0</v>
      </c>
    </row>
    <row r="238" spans="1:1024" ht="37.5" hidden="1">
      <c r="A238" s="43"/>
      <c r="B238" s="43" t="s">
        <v>130</v>
      </c>
      <c r="C238" s="57">
        <v>6010010680</v>
      </c>
      <c r="D238" s="44" t="s">
        <v>131</v>
      </c>
      <c r="E238" s="77">
        <f>'приложение 5'!I298</f>
        <v>0</v>
      </c>
      <c r="F238" s="77">
        <f>'приложение 5'!J298</f>
        <v>0</v>
      </c>
      <c r="G238" s="78">
        <f t="shared" si="5"/>
        <v>0</v>
      </c>
    </row>
    <row r="239" spans="1:1024" ht="37.5">
      <c r="A239" s="43"/>
      <c r="B239" s="43" t="s">
        <v>214</v>
      </c>
      <c r="C239" s="57" t="s">
        <v>215</v>
      </c>
      <c r="D239" s="44"/>
      <c r="E239" s="77">
        <f>E240</f>
        <v>4996000</v>
      </c>
      <c r="F239" s="77">
        <f>F240</f>
        <v>4995900</v>
      </c>
      <c r="G239" s="78">
        <f t="shared" si="5"/>
        <v>100</v>
      </c>
    </row>
    <row r="240" spans="1:1024" ht="37.5">
      <c r="A240" s="43"/>
      <c r="B240" s="43" t="s">
        <v>130</v>
      </c>
      <c r="C240" s="57" t="s">
        <v>215</v>
      </c>
      <c r="D240" s="44" t="s">
        <v>131</v>
      </c>
      <c r="E240" s="77">
        <f>'приложение 5'!I300</f>
        <v>4996000</v>
      </c>
      <c r="F240" s="77">
        <f>'приложение 5'!J300</f>
        <v>4995900</v>
      </c>
      <c r="G240" s="78">
        <f t="shared" si="5"/>
        <v>100</v>
      </c>
    </row>
    <row r="241" spans="1:1024" s="73" customFormat="1" ht="37.5">
      <c r="A241" s="68" t="s">
        <v>216</v>
      </c>
      <c r="B241" s="68" t="s">
        <v>217</v>
      </c>
      <c r="C241" s="74">
        <v>6100000000</v>
      </c>
      <c r="D241" s="83"/>
      <c r="E241" s="76">
        <f>E242</f>
        <v>140922944</v>
      </c>
      <c r="F241" s="76">
        <f>F242</f>
        <v>140922943.80999997</v>
      </c>
      <c r="G241" s="72">
        <f t="shared" si="5"/>
        <v>0.1900000274181366</v>
      </c>
      <c r="AMJ241"/>
    </row>
    <row r="242" spans="1:1024" ht="37.5">
      <c r="A242" s="43"/>
      <c r="B242" s="43" t="s">
        <v>218</v>
      </c>
      <c r="C242" s="57">
        <v>6110000000</v>
      </c>
      <c r="D242" s="44"/>
      <c r="E242" s="77">
        <f>E258+E243+E247+E253+E255+E251+E245+E249</f>
        <v>140922944</v>
      </c>
      <c r="F242" s="77">
        <f>F258+F243+F247+F253+F255+F251+F245+F249</f>
        <v>140922943.80999997</v>
      </c>
      <c r="G242" s="78">
        <f t="shared" si="5"/>
        <v>0.1900000274181366</v>
      </c>
    </row>
    <row r="243" spans="1:1024" ht="37.5">
      <c r="A243" s="43"/>
      <c r="B243" s="90" t="s">
        <v>127</v>
      </c>
      <c r="C243" s="57">
        <v>6110000590</v>
      </c>
      <c r="D243" s="44"/>
      <c r="E243" s="77">
        <f>E244</f>
        <v>130129083.36</v>
      </c>
      <c r="F243" s="77">
        <f>F244</f>
        <v>130129083.36</v>
      </c>
      <c r="G243" s="78">
        <f t="shared" si="5"/>
        <v>0</v>
      </c>
    </row>
    <row r="244" spans="1:1024" ht="56.25">
      <c r="A244" s="43"/>
      <c r="B244" s="90" t="s">
        <v>164</v>
      </c>
      <c r="C244" s="57">
        <v>6110000590</v>
      </c>
      <c r="D244" s="44" t="s">
        <v>196</v>
      </c>
      <c r="E244" s="77">
        <f>'приложение 5'!I704</f>
        <v>130129083.36</v>
      </c>
      <c r="F244" s="77">
        <f>'приложение 5'!J704</f>
        <v>130129083.36</v>
      </c>
      <c r="G244" s="78">
        <f t="shared" si="5"/>
        <v>0</v>
      </c>
    </row>
    <row r="245" spans="1:1024" ht="37.5">
      <c r="A245" s="43"/>
      <c r="B245" s="91" t="s">
        <v>165</v>
      </c>
      <c r="C245" s="57">
        <v>6110009010</v>
      </c>
      <c r="D245" s="44"/>
      <c r="E245" s="77">
        <f>E246</f>
        <v>1586999</v>
      </c>
      <c r="F245" s="77">
        <f>F246</f>
        <v>1586999</v>
      </c>
      <c r="G245" s="78">
        <f t="shared" si="5"/>
        <v>0</v>
      </c>
    </row>
    <row r="246" spans="1:1024" ht="56.25">
      <c r="A246" s="43"/>
      <c r="B246" s="91" t="s">
        <v>164</v>
      </c>
      <c r="C246" s="57">
        <v>6110009010</v>
      </c>
      <c r="D246" s="44" t="s">
        <v>196</v>
      </c>
      <c r="E246" s="77">
        <f>'приложение 5'!I706</f>
        <v>1586999</v>
      </c>
      <c r="F246" s="77">
        <f>'приложение 5'!J706</f>
        <v>1586999</v>
      </c>
      <c r="G246" s="78">
        <f t="shared" si="5"/>
        <v>0</v>
      </c>
    </row>
    <row r="247" spans="1:1024" ht="187.5">
      <c r="A247" s="43"/>
      <c r="B247" s="43" t="s">
        <v>195</v>
      </c>
      <c r="C247" s="57">
        <v>6110060740</v>
      </c>
      <c r="D247" s="44"/>
      <c r="E247" s="77">
        <f>E248</f>
        <v>93744</v>
      </c>
      <c r="F247" s="77">
        <f>F248</f>
        <v>93744</v>
      </c>
      <c r="G247" s="78">
        <f t="shared" si="5"/>
        <v>0</v>
      </c>
    </row>
    <row r="248" spans="1:1024" ht="56.25">
      <c r="A248" s="43"/>
      <c r="B248" s="43" t="s">
        <v>164</v>
      </c>
      <c r="C248" s="57">
        <v>6110060740</v>
      </c>
      <c r="D248" s="44" t="s">
        <v>196</v>
      </c>
      <c r="E248" s="77">
        <f>'приложение 5'!I708</f>
        <v>93744</v>
      </c>
      <c r="F248" s="77">
        <f>'приложение 5'!J708</f>
        <v>93744</v>
      </c>
      <c r="G248" s="78">
        <f t="shared" si="5"/>
        <v>0</v>
      </c>
    </row>
    <row r="249" spans="1:1024" ht="187.5">
      <c r="A249" s="43"/>
      <c r="B249" s="43" t="s">
        <v>169</v>
      </c>
      <c r="C249" s="57">
        <v>6110060820</v>
      </c>
      <c r="D249" s="44"/>
      <c r="E249" s="77">
        <f>E250</f>
        <v>28500</v>
      </c>
      <c r="F249" s="77">
        <f>F250</f>
        <v>28500</v>
      </c>
      <c r="G249" s="78">
        <f t="shared" si="5"/>
        <v>0</v>
      </c>
    </row>
    <row r="250" spans="1:1024" ht="56.25">
      <c r="A250" s="43"/>
      <c r="B250" s="91" t="s">
        <v>164</v>
      </c>
      <c r="C250" s="57">
        <v>6110060820</v>
      </c>
      <c r="D250" s="44" t="s">
        <v>196</v>
      </c>
      <c r="E250" s="77">
        <f>'приложение 5'!I699</f>
        <v>28500</v>
      </c>
      <c r="F250" s="77">
        <f>'приложение 5'!J699</f>
        <v>28500</v>
      </c>
      <c r="G250" s="78">
        <f t="shared" si="5"/>
        <v>0</v>
      </c>
    </row>
    <row r="251" spans="1:1024" ht="56.25">
      <c r="A251" s="43"/>
      <c r="B251" s="90" t="s">
        <v>219</v>
      </c>
      <c r="C251" s="57" t="s">
        <v>220</v>
      </c>
      <c r="D251" s="44"/>
      <c r="E251" s="77">
        <f>E252</f>
        <v>1859500</v>
      </c>
      <c r="F251" s="77">
        <f>F252</f>
        <v>1859500</v>
      </c>
      <c r="G251" s="78">
        <f t="shared" si="5"/>
        <v>0</v>
      </c>
    </row>
    <row r="252" spans="1:1024" ht="56.25">
      <c r="A252" s="43"/>
      <c r="B252" s="90" t="s">
        <v>164</v>
      </c>
      <c r="C252" s="57" t="s">
        <v>220</v>
      </c>
      <c r="D252" s="44" t="s">
        <v>196</v>
      </c>
      <c r="E252" s="77">
        <f>'приложение 5'!I710</f>
        <v>1859500</v>
      </c>
      <c r="F252" s="77">
        <f>'приложение 5'!J710</f>
        <v>1859500</v>
      </c>
      <c r="G252" s="78">
        <f t="shared" si="5"/>
        <v>0</v>
      </c>
    </row>
    <row r="253" spans="1:1024" ht="56.25">
      <c r="A253" s="43"/>
      <c r="B253" s="43" t="s">
        <v>219</v>
      </c>
      <c r="C253" s="57" t="s">
        <v>221</v>
      </c>
      <c r="D253" s="44"/>
      <c r="E253" s="77">
        <f>E254</f>
        <v>1351300</v>
      </c>
      <c r="F253" s="77">
        <f>F254</f>
        <v>1351300</v>
      </c>
      <c r="G253" s="78">
        <f t="shared" si="5"/>
        <v>0</v>
      </c>
    </row>
    <row r="254" spans="1:1024" ht="56.25">
      <c r="A254" s="43"/>
      <c r="B254" s="43" t="s">
        <v>164</v>
      </c>
      <c r="C254" s="57" t="s">
        <v>221</v>
      </c>
      <c r="D254" s="44" t="s">
        <v>196</v>
      </c>
      <c r="E254" s="77">
        <f>'приложение 5'!I712</f>
        <v>1351300</v>
      </c>
      <c r="F254" s="77">
        <f>'приложение 5'!J712</f>
        <v>1351300</v>
      </c>
      <c r="G254" s="78">
        <f t="shared" si="5"/>
        <v>0</v>
      </c>
    </row>
    <row r="255" spans="1:1024" ht="56.25">
      <c r="A255" s="43"/>
      <c r="B255" s="43" t="s">
        <v>222</v>
      </c>
      <c r="C255" s="57">
        <v>6110100000</v>
      </c>
      <c r="D255" s="44"/>
      <c r="E255" s="77">
        <f>E256</f>
        <v>457817.64</v>
      </c>
      <c r="F255" s="77">
        <f>F256</f>
        <v>457817.64</v>
      </c>
      <c r="G255" s="78">
        <f t="shared" si="5"/>
        <v>0</v>
      </c>
    </row>
    <row r="256" spans="1:1024" ht="37.5">
      <c r="A256" s="43"/>
      <c r="B256" s="90" t="s">
        <v>127</v>
      </c>
      <c r="C256" s="57">
        <v>6110100590</v>
      </c>
      <c r="D256" s="44"/>
      <c r="E256" s="77">
        <f>E257</f>
        <v>457817.64</v>
      </c>
      <c r="F256" s="77">
        <f>F257</f>
        <v>457817.64</v>
      </c>
      <c r="G256" s="78">
        <f t="shared" si="5"/>
        <v>0</v>
      </c>
    </row>
    <row r="257" spans="1:1024" ht="56.25">
      <c r="A257" s="43"/>
      <c r="B257" s="90" t="s">
        <v>164</v>
      </c>
      <c r="C257" s="57">
        <v>6110100590</v>
      </c>
      <c r="D257" s="44" t="s">
        <v>196</v>
      </c>
      <c r="E257" s="77">
        <f>'приложение 5'!I715</f>
        <v>457817.64</v>
      </c>
      <c r="F257" s="77">
        <f>'приложение 5'!J715</f>
        <v>457817.64</v>
      </c>
      <c r="G257" s="78">
        <f t="shared" si="5"/>
        <v>0</v>
      </c>
    </row>
    <row r="258" spans="1:1024" ht="37.5">
      <c r="A258" s="43"/>
      <c r="B258" s="43" t="s">
        <v>223</v>
      </c>
      <c r="C258" s="57">
        <v>6110200000</v>
      </c>
      <c r="D258" s="44"/>
      <c r="E258" s="77">
        <f>E259</f>
        <v>5416000</v>
      </c>
      <c r="F258" s="77">
        <f>F259</f>
        <v>5415999.8100000005</v>
      </c>
      <c r="G258" s="78">
        <f t="shared" si="5"/>
        <v>0.18999999947845936</v>
      </c>
    </row>
    <row r="259" spans="1:1024" ht="37.5">
      <c r="A259" s="43"/>
      <c r="B259" s="43" t="s">
        <v>224</v>
      </c>
      <c r="C259" s="57">
        <v>6110210160</v>
      </c>
      <c r="D259" s="44"/>
      <c r="E259" s="77">
        <f>E260+E261</f>
        <v>5416000</v>
      </c>
      <c r="F259" s="77">
        <f>F260+F261</f>
        <v>5415999.8100000005</v>
      </c>
      <c r="G259" s="78">
        <f t="shared" si="5"/>
        <v>0.18999999947845936</v>
      </c>
    </row>
    <row r="260" spans="1:1024" ht="112.5">
      <c r="A260" s="43"/>
      <c r="B260" s="43" t="s">
        <v>97</v>
      </c>
      <c r="C260" s="57">
        <v>6110210160</v>
      </c>
      <c r="D260" s="44" t="s">
        <v>98</v>
      </c>
      <c r="E260" s="77">
        <f>'приложение 5'!I693</f>
        <v>4300978</v>
      </c>
      <c r="F260" s="77">
        <f>'приложение 5'!J693</f>
        <v>4300978</v>
      </c>
      <c r="G260" s="78">
        <f t="shared" si="5"/>
        <v>0</v>
      </c>
    </row>
    <row r="261" spans="1:1024" ht="56.25">
      <c r="A261" s="43"/>
      <c r="B261" s="43" t="s">
        <v>100</v>
      </c>
      <c r="C261" s="57">
        <v>6110210160</v>
      </c>
      <c r="D261" s="44" t="s">
        <v>101</v>
      </c>
      <c r="E261" s="77">
        <f>'приложение 5'!I694</f>
        <v>1115022</v>
      </c>
      <c r="F261" s="77">
        <f>'приложение 5'!J694</f>
        <v>1115021.81</v>
      </c>
      <c r="G261" s="78">
        <f t="shared" si="5"/>
        <v>0.18999999994412065</v>
      </c>
    </row>
    <row r="262" spans="1:1024" s="73" customFormat="1" ht="56.25">
      <c r="A262" s="68" t="s">
        <v>225</v>
      </c>
      <c r="B262" s="68" t="s">
        <v>226</v>
      </c>
      <c r="C262" s="74">
        <v>6200000000</v>
      </c>
      <c r="D262" s="83"/>
      <c r="E262" s="76">
        <f>E274+E267+E271+E263</f>
        <v>6145956.4800000004</v>
      </c>
      <c r="F262" s="76">
        <f>F274+F267+F271+F263</f>
        <v>5419689.9000000004</v>
      </c>
      <c r="G262" s="72">
        <f t="shared" si="5"/>
        <v>726266.58000000007</v>
      </c>
      <c r="AMJ262"/>
    </row>
    <row r="263" spans="1:1024" s="73" customFormat="1" ht="37.5" hidden="1">
      <c r="A263" s="68"/>
      <c r="B263" s="43" t="s">
        <v>227</v>
      </c>
      <c r="C263" s="57">
        <v>6210000000</v>
      </c>
      <c r="D263" s="44"/>
      <c r="E263" s="77">
        <f>E264</f>
        <v>0</v>
      </c>
      <c r="F263" s="77">
        <f>F264</f>
        <v>0</v>
      </c>
      <c r="G263" s="78">
        <f t="shared" si="5"/>
        <v>0</v>
      </c>
      <c r="AMJ263"/>
    </row>
    <row r="264" spans="1:1024" s="73" customFormat="1" hidden="1">
      <c r="A264" s="68"/>
      <c r="B264" s="43" t="s">
        <v>228</v>
      </c>
      <c r="C264" s="57">
        <v>6210010280</v>
      </c>
      <c r="D264" s="44"/>
      <c r="E264" s="77">
        <f>E266+E265</f>
        <v>0</v>
      </c>
      <c r="F264" s="77">
        <f>F266+F265</f>
        <v>0</v>
      </c>
      <c r="G264" s="78">
        <f t="shared" ref="G264:G327" si="6">E264-F264</f>
        <v>0</v>
      </c>
      <c r="AMJ264"/>
    </row>
    <row r="265" spans="1:1024" s="73" customFormat="1" ht="56.25" hidden="1">
      <c r="A265" s="68"/>
      <c r="B265" s="43" t="s">
        <v>100</v>
      </c>
      <c r="C265" s="57">
        <v>6210010280</v>
      </c>
      <c r="D265" s="44" t="s">
        <v>101</v>
      </c>
      <c r="E265" s="77">
        <f>'приложение 5'!I190</f>
        <v>0</v>
      </c>
      <c r="F265" s="77">
        <f>'приложение 5'!J190</f>
        <v>0</v>
      </c>
      <c r="G265" s="78">
        <f t="shared" si="6"/>
        <v>0</v>
      </c>
      <c r="AMJ265"/>
    </row>
    <row r="266" spans="1:1024" s="73" customFormat="1" ht="56.25" hidden="1">
      <c r="A266" s="68"/>
      <c r="B266" s="43" t="s">
        <v>229</v>
      </c>
      <c r="C266" s="57">
        <v>6210010280</v>
      </c>
      <c r="D266" s="44" t="s">
        <v>230</v>
      </c>
      <c r="E266" s="77">
        <f>'приложение 5'!I191</f>
        <v>0</v>
      </c>
      <c r="F266" s="77">
        <f>'приложение 5'!J191</f>
        <v>0</v>
      </c>
      <c r="G266" s="78">
        <f t="shared" si="6"/>
        <v>0</v>
      </c>
      <c r="AMJ266"/>
    </row>
    <row r="267" spans="1:1024" s="73" customFormat="1">
      <c r="A267" s="68"/>
      <c r="B267" s="43" t="s">
        <v>231</v>
      </c>
      <c r="C267" s="57">
        <v>6220000000</v>
      </c>
      <c r="D267" s="44"/>
      <c r="E267" s="77">
        <f>E268</f>
        <v>2615000</v>
      </c>
      <c r="F267" s="77">
        <f>F268</f>
        <v>1918346.22</v>
      </c>
      <c r="G267" s="78">
        <f t="shared" si="6"/>
        <v>696653.78</v>
      </c>
      <c r="AMJ267"/>
    </row>
    <row r="268" spans="1:1024" s="73" customFormat="1" ht="37.5">
      <c r="A268" s="68"/>
      <c r="B268" s="43" t="s">
        <v>232</v>
      </c>
      <c r="C268" s="57">
        <v>6220012720</v>
      </c>
      <c r="D268" s="44"/>
      <c r="E268" s="77">
        <f>E270+E269</f>
        <v>2615000</v>
      </c>
      <c r="F268" s="77">
        <f>F270+F269</f>
        <v>1918346.22</v>
      </c>
      <c r="G268" s="78">
        <f t="shared" si="6"/>
        <v>696653.78</v>
      </c>
      <c r="AMJ268"/>
    </row>
    <row r="269" spans="1:1024" s="73" customFormat="1" ht="56.25">
      <c r="A269" s="68"/>
      <c r="B269" s="43" t="s">
        <v>100</v>
      </c>
      <c r="C269" s="57">
        <v>6220012720</v>
      </c>
      <c r="D269" s="44" t="s">
        <v>101</v>
      </c>
      <c r="E269" s="77">
        <f>'приложение 5'!I237</f>
        <v>2615000</v>
      </c>
      <c r="F269" s="77">
        <f>'приложение 5'!J237</f>
        <v>1918346.22</v>
      </c>
      <c r="G269" s="78">
        <f t="shared" si="6"/>
        <v>696653.78</v>
      </c>
      <c r="AMJ269"/>
    </row>
    <row r="270" spans="1:1024" s="73" customFormat="1" ht="56.25" hidden="1">
      <c r="A270" s="68"/>
      <c r="B270" s="43" t="s">
        <v>229</v>
      </c>
      <c r="C270" s="57">
        <v>6220012720</v>
      </c>
      <c r="D270" s="44" t="s">
        <v>230</v>
      </c>
      <c r="E270" s="77">
        <f>'приложение 5'!I238</f>
        <v>0</v>
      </c>
      <c r="F270" s="77">
        <f>'приложение 5'!J238</f>
        <v>0</v>
      </c>
      <c r="G270" s="78">
        <f t="shared" si="6"/>
        <v>0</v>
      </c>
      <c r="AMJ270"/>
    </row>
    <row r="271" spans="1:1024" s="73" customFormat="1" ht="56.25">
      <c r="A271" s="68"/>
      <c r="B271" s="43" t="s">
        <v>233</v>
      </c>
      <c r="C271" s="57">
        <v>6230000000</v>
      </c>
      <c r="D271" s="44"/>
      <c r="E271" s="77">
        <f>E272</f>
        <v>2315796.48</v>
      </c>
      <c r="F271" s="77">
        <f>F272</f>
        <v>2315796.48</v>
      </c>
      <c r="G271" s="78">
        <f t="shared" si="6"/>
        <v>0</v>
      </c>
      <c r="AMJ271"/>
    </row>
    <row r="272" spans="1:1024" s="73" customFormat="1" ht="37.5">
      <c r="A272" s="68"/>
      <c r="B272" s="43" t="s">
        <v>234</v>
      </c>
      <c r="C272" s="57">
        <v>6230010940</v>
      </c>
      <c r="D272" s="44"/>
      <c r="E272" s="77">
        <f>E273</f>
        <v>2315796.48</v>
      </c>
      <c r="F272" s="77">
        <f>F273</f>
        <v>2315796.48</v>
      </c>
      <c r="G272" s="78">
        <f t="shared" si="6"/>
        <v>0</v>
      </c>
      <c r="AMJ272"/>
    </row>
    <row r="273" spans="1:1024" s="73" customFormat="1" ht="56.25">
      <c r="A273" s="68"/>
      <c r="B273" s="43" t="s">
        <v>166</v>
      </c>
      <c r="C273" s="57">
        <v>6230010940</v>
      </c>
      <c r="D273" s="44" t="s">
        <v>196</v>
      </c>
      <c r="E273" s="77">
        <f>'приложение 5'!I185</f>
        <v>2315796.48</v>
      </c>
      <c r="F273" s="77">
        <f>'приложение 5'!J185</f>
        <v>2315796.48</v>
      </c>
      <c r="G273" s="78">
        <f t="shared" si="6"/>
        <v>0</v>
      </c>
      <c r="AMJ273"/>
    </row>
    <row r="274" spans="1:1024" ht="37.5">
      <c r="A274" s="43"/>
      <c r="B274" s="43" t="s">
        <v>235</v>
      </c>
      <c r="C274" s="57">
        <v>6240000000</v>
      </c>
      <c r="D274" s="44"/>
      <c r="E274" s="77">
        <f>E275</f>
        <v>1215160</v>
      </c>
      <c r="F274" s="77">
        <f>F275</f>
        <v>1185547.2</v>
      </c>
      <c r="G274" s="78">
        <f t="shared" si="6"/>
        <v>29612.800000000047</v>
      </c>
    </row>
    <row r="275" spans="1:1024" ht="75">
      <c r="A275" s="43"/>
      <c r="B275" s="43" t="s">
        <v>236</v>
      </c>
      <c r="C275" s="57">
        <v>6240010070</v>
      </c>
      <c r="D275" s="44"/>
      <c r="E275" s="77">
        <f>E276</f>
        <v>1215160</v>
      </c>
      <c r="F275" s="77">
        <f>F276</f>
        <v>1185547.2</v>
      </c>
      <c r="G275" s="78">
        <f t="shared" si="6"/>
        <v>29612.800000000047</v>
      </c>
    </row>
    <row r="276" spans="1:1024" ht="56.25">
      <c r="A276" s="43"/>
      <c r="B276" s="43" t="s">
        <v>100</v>
      </c>
      <c r="C276" s="57">
        <v>6240010070</v>
      </c>
      <c r="D276" s="44" t="s">
        <v>101</v>
      </c>
      <c r="E276" s="77">
        <f>'приложение 5'!I154</f>
        <v>1215160</v>
      </c>
      <c r="F276" s="77">
        <f>'приложение 5'!J154</f>
        <v>1185547.2</v>
      </c>
      <c r="G276" s="78">
        <f t="shared" si="6"/>
        <v>29612.800000000047</v>
      </c>
    </row>
    <row r="277" spans="1:1024" s="73" customFormat="1" ht="56.25">
      <c r="A277" s="68" t="s">
        <v>237</v>
      </c>
      <c r="B277" s="68" t="s">
        <v>238</v>
      </c>
      <c r="C277" s="74">
        <v>6300000000</v>
      </c>
      <c r="D277" s="83"/>
      <c r="E277" s="76">
        <f t="shared" ref="E277:F279" si="7">E278</f>
        <v>4000000</v>
      </c>
      <c r="F277" s="76">
        <f t="shared" si="7"/>
        <v>4000000</v>
      </c>
      <c r="G277" s="72">
        <f t="shared" si="6"/>
        <v>0</v>
      </c>
      <c r="AMJ277"/>
    </row>
    <row r="278" spans="1:1024" ht="75">
      <c r="A278" s="43"/>
      <c r="B278" s="43" t="s">
        <v>239</v>
      </c>
      <c r="C278" s="57">
        <v>6310000000</v>
      </c>
      <c r="D278" s="44"/>
      <c r="E278" s="77">
        <f t="shared" si="7"/>
        <v>4000000</v>
      </c>
      <c r="F278" s="77">
        <f t="shared" si="7"/>
        <v>4000000</v>
      </c>
      <c r="G278" s="78">
        <f t="shared" si="6"/>
        <v>0</v>
      </c>
    </row>
    <row r="279" spans="1:1024" ht="56.25">
      <c r="A279" s="43"/>
      <c r="B279" s="43" t="s">
        <v>240</v>
      </c>
      <c r="C279" s="57">
        <v>6310010050</v>
      </c>
      <c r="D279" s="44"/>
      <c r="E279" s="77">
        <f t="shared" si="7"/>
        <v>4000000</v>
      </c>
      <c r="F279" s="77">
        <f t="shared" si="7"/>
        <v>4000000</v>
      </c>
      <c r="G279" s="78">
        <f t="shared" si="6"/>
        <v>0</v>
      </c>
    </row>
    <row r="280" spans="1:1024" ht="56.25">
      <c r="A280" s="43"/>
      <c r="B280" s="43" t="s">
        <v>166</v>
      </c>
      <c r="C280" s="57">
        <v>6310010050</v>
      </c>
      <c r="D280" s="44" t="s">
        <v>196</v>
      </c>
      <c r="E280" s="77">
        <f>'приложение 5'!I129+'приложение 5'!I90</f>
        <v>4000000</v>
      </c>
      <c r="F280" s="77">
        <f>'приложение 5'!J129+'приложение 5'!J90</f>
        <v>4000000</v>
      </c>
      <c r="G280" s="78">
        <f t="shared" si="6"/>
        <v>0</v>
      </c>
    </row>
    <row r="281" spans="1:1024" s="73" customFormat="1" ht="75">
      <c r="A281" s="68" t="s">
        <v>241</v>
      </c>
      <c r="B281" s="87" t="s">
        <v>242</v>
      </c>
      <c r="C281" s="74">
        <v>6400000000</v>
      </c>
      <c r="D281" s="83"/>
      <c r="E281" s="76">
        <f t="shared" ref="E281:F283" si="8">E282</f>
        <v>13657838.289999999</v>
      </c>
      <c r="F281" s="76">
        <f t="shared" si="8"/>
        <v>8661601.3499999996</v>
      </c>
      <c r="G281" s="72">
        <f t="shared" si="6"/>
        <v>4996236.9399999995</v>
      </c>
      <c r="AMJ281"/>
    </row>
    <row r="282" spans="1:1024" ht="56.25">
      <c r="A282" s="43"/>
      <c r="B282" s="43" t="s">
        <v>243</v>
      </c>
      <c r="C282" s="57">
        <v>6410000000</v>
      </c>
      <c r="D282" s="44"/>
      <c r="E282" s="77">
        <f t="shared" si="8"/>
        <v>13657838.289999999</v>
      </c>
      <c r="F282" s="77">
        <f t="shared" si="8"/>
        <v>8661601.3499999996</v>
      </c>
      <c r="G282" s="78">
        <f t="shared" si="6"/>
        <v>4996236.9399999995</v>
      </c>
    </row>
    <row r="283" spans="1:1024" ht="112.5">
      <c r="A283" s="43"/>
      <c r="B283" s="43" t="s">
        <v>244</v>
      </c>
      <c r="C283" s="57">
        <v>6410010250</v>
      </c>
      <c r="D283" s="44"/>
      <c r="E283" s="77">
        <f t="shared" si="8"/>
        <v>13657838.289999999</v>
      </c>
      <c r="F283" s="77">
        <f t="shared" si="8"/>
        <v>8661601.3499999996</v>
      </c>
      <c r="G283" s="78">
        <f t="shared" si="6"/>
        <v>4996236.9399999995</v>
      </c>
    </row>
    <row r="284" spans="1:1024" ht="56.25">
      <c r="A284" s="43"/>
      <c r="B284" s="43" t="s">
        <v>100</v>
      </c>
      <c r="C284" s="57">
        <v>6410010250</v>
      </c>
      <c r="D284" s="44" t="s">
        <v>101</v>
      </c>
      <c r="E284" s="77">
        <f>'приложение 5'!I159</f>
        <v>13657838.289999999</v>
      </c>
      <c r="F284" s="77">
        <f>'приложение 5'!J159</f>
        <v>8661601.3499999996</v>
      </c>
      <c r="G284" s="78">
        <f t="shared" si="6"/>
        <v>4996236.9399999995</v>
      </c>
    </row>
    <row r="285" spans="1:1024" s="73" customFormat="1" ht="56.25">
      <c r="A285" s="68" t="s">
        <v>245</v>
      </c>
      <c r="B285" s="68" t="s">
        <v>246</v>
      </c>
      <c r="C285" s="74">
        <v>6500000000</v>
      </c>
      <c r="D285" s="83"/>
      <c r="E285" s="76">
        <f>E295+E286+E353+E304+E319+E324</f>
        <v>994217524.34000003</v>
      </c>
      <c r="F285" s="76">
        <f>F295+F286+F353+F304+F319+F324</f>
        <v>931906104.03999996</v>
      </c>
      <c r="G285" s="72">
        <f t="shared" si="6"/>
        <v>62311420.300000072</v>
      </c>
      <c r="AMJ285"/>
    </row>
    <row r="286" spans="1:1024" ht="37.5">
      <c r="A286" s="43"/>
      <c r="B286" s="43" t="s">
        <v>247</v>
      </c>
      <c r="C286" s="57">
        <v>6510000000</v>
      </c>
      <c r="D286" s="81"/>
      <c r="E286" s="77">
        <f>E287+E290</f>
        <v>30758800</v>
      </c>
      <c r="F286" s="77">
        <f>F287+F290</f>
        <v>24365426.189999998</v>
      </c>
      <c r="G286" s="78">
        <f t="shared" si="6"/>
        <v>6393373.8100000024</v>
      </c>
    </row>
    <row r="287" spans="1:1024" ht="262.5">
      <c r="A287" s="43"/>
      <c r="B287" s="43" t="s">
        <v>248</v>
      </c>
      <c r="C287" s="57">
        <v>6510060960</v>
      </c>
      <c r="D287" s="81"/>
      <c r="E287" s="77">
        <f>E289+E288</f>
        <v>30098200</v>
      </c>
      <c r="F287" s="77">
        <f>F289+F288</f>
        <v>23704918.039999999</v>
      </c>
      <c r="G287" s="78">
        <f t="shared" si="6"/>
        <v>6393281.9600000009</v>
      </c>
    </row>
    <row r="288" spans="1:1024" ht="56.25">
      <c r="A288" s="43"/>
      <c r="B288" s="43" t="s">
        <v>100</v>
      </c>
      <c r="C288" s="57">
        <v>6510060960</v>
      </c>
      <c r="D288" s="81">
        <v>200</v>
      </c>
      <c r="E288" s="77">
        <f>'приложение 5'!I277</f>
        <v>18705655.120000001</v>
      </c>
      <c r="F288" s="77">
        <f>'приложение 5'!J277</f>
        <v>16439154.1</v>
      </c>
      <c r="G288" s="78">
        <f t="shared" si="6"/>
        <v>2266501.0200000014</v>
      </c>
    </row>
    <row r="289" spans="1:7" ht="56.25">
      <c r="A289" s="43"/>
      <c r="B289" s="43" t="s">
        <v>229</v>
      </c>
      <c r="C289" s="57">
        <v>6510060960</v>
      </c>
      <c r="D289" s="81">
        <v>400</v>
      </c>
      <c r="E289" s="77">
        <f>'приложение 5'!I278</f>
        <v>11392544.879999999</v>
      </c>
      <c r="F289" s="77">
        <f>'приложение 5'!J278</f>
        <v>7265763.9400000004</v>
      </c>
      <c r="G289" s="78">
        <f t="shared" si="6"/>
        <v>4126780.9399999985</v>
      </c>
    </row>
    <row r="290" spans="1:7" ht="56.25">
      <c r="A290" s="43"/>
      <c r="B290" s="43" t="s">
        <v>249</v>
      </c>
      <c r="C290" s="57" t="s">
        <v>250</v>
      </c>
      <c r="D290" s="81"/>
      <c r="E290" s="77">
        <f>E291+E293</f>
        <v>660600</v>
      </c>
      <c r="F290" s="77">
        <f>F291+F293</f>
        <v>660508.15</v>
      </c>
      <c r="G290" s="78">
        <f t="shared" si="6"/>
        <v>91.849999999976717</v>
      </c>
    </row>
    <row r="291" spans="1:7" ht="318.75" hidden="1">
      <c r="A291" s="43"/>
      <c r="B291" s="43" t="s">
        <v>251</v>
      </c>
      <c r="C291" s="57" t="s">
        <v>252</v>
      </c>
      <c r="D291" s="81"/>
      <c r="E291" s="77">
        <f>E292</f>
        <v>0</v>
      </c>
      <c r="F291" s="77">
        <f>F292</f>
        <v>0</v>
      </c>
      <c r="G291" s="78">
        <f t="shared" si="6"/>
        <v>0</v>
      </c>
    </row>
    <row r="292" spans="1:7" ht="56.25" hidden="1">
      <c r="A292" s="43"/>
      <c r="B292" s="43" t="s">
        <v>229</v>
      </c>
      <c r="C292" s="57" t="s">
        <v>252</v>
      </c>
      <c r="D292" s="81">
        <v>400</v>
      </c>
      <c r="E292" s="77">
        <f>'приложение 5'!I281</f>
        <v>0</v>
      </c>
      <c r="F292" s="77">
        <f>'приложение 5'!J281</f>
        <v>0</v>
      </c>
      <c r="G292" s="78">
        <f t="shared" si="6"/>
        <v>0</v>
      </c>
    </row>
    <row r="293" spans="1:7" ht="318.75">
      <c r="A293" s="43"/>
      <c r="B293" s="43" t="s">
        <v>253</v>
      </c>
      <c r="C293" s="57" t="s">
        <v>254</v>
      </c>
      <c r="D293" s="81"/>
      <c r="E293" s="77">
        <f>E294</f>
        <v>660600</v>
      </c>
      <c r="F293" s="77">
        <f>F294</f>
        <v>660508.15</v>
      </c>
      <c r="G293" s="78">
        <f t="shared" si="6"/>
        <v>91.849999999976717</v>
      </c>
    </row>
    <row r="294" spans="1:7" ht="56.25">
      <c r="A294" s="43"/>
      <c r="B294" s="43" t="s">
        <v>229</v>
      </c>
      <c r="C294" s="57" t="s">
        <v>254</v>
      </c>
      <c r="D294" s="81">
        <v>400</v>
      </c>
      <c r="E294" s="77">
        <f>'приложение 5'!I283</f>
        <v>660600</v>
      </c>
      <c r="F294" s="77">
        <f>'приложение 5'!J283</f>
        <v>660508.15</v>
      </c>
      <c r="G294" s="78">
        <f t="shared" si="6"/>
        <v>91.849999999976717</v>
      </c>
    </row>
    <row r="295" spans="1:7" ht="37.5">
      <c r="A295" s="43"/>
      <c r="B295" s="43" t="s">
        <v>255</v>
      </c>
      <c r="C295" s="57">
        <v>6520000000</v>
      </c>
      <c r="D295" s="44"/>
      <c r="E295" s="77">
        <f>E296+E301+E298</f>
        <v>156607900</v>
      </c>
      <c r="F295" s="77">
        <f>F296+F301+F298</f>
        <v>156494853.55000001</v>
      </c>
      <c r="G295" s="78">
        <f t="shared" si="6"/>
        <v>113046.44999998808</v>
      </c>
    </row>
    <row r="296" spans="1:7" ht="112.5">
      <c r="A296" s="43"/>
      <c r="B296" s="43" t="s">
        <v>256</v>
      </c>
      <c r="C296" s="57" t="s">
        <v>257</v>
      </c>
      <c r="D296" s="44"/>
      <c r="E296" s="77">
        <f>E297</f>
        <v>86844600</v>
      </c>
      <c r="F296" s="77">
        <f>F297</f>
        <v>86783203.980000004</v>
      </c>
      <c r="G296" s="78">
        <f t="shared" si="6"/>
        <v>61396.019999995828</v>
      </c>
    </row>
    <row r="297" spans="1:7" ht="56.25">
      <c r="A297" s="43"/>
      <c r="B297" s="43" t="s">
        <v>229</v>
      </c>
      <c r="C297" s="57" t="s">
        <v>257</v>
      </c>
      <c r="D297" s="44" t="s">
        <v>230</v>
      </c>
      <c r="E297" s="77">
        <f>'приложение 5'!I304</f>
        <v>86844600</v>
      </c>
      <c r="F297" s="77">
        <f>'приложение 5'!J304</f>
        <v>86783203.980000004</v>
      </c>
      <c r="G297" s="78">
        <f t="shared" si="6"/>
        <v>61396.019999995828</v>
      </c>
    </row>
    <row r="298" spans="1:7" ht="112.5">
      <c r="A298" s="43"/>
      <c r="B298" s="43" t="s">
        <v>256</v>
      </c>
      <c r="C298" s="57" t="s">
        <v>258</v>
      </c>
      <c r="D298" s="44"/>
      <c r="E298" s="77">
        <f>E299+E300</f>
        <v>69763300</v>
      </c>
      <c r="F298" s="77">
        <f>F299+F300</f>
        <v>69711649.569999993</v>
      </c>
      <c r="G298" s="78">
        <f t="shared" si="6"/>
        <v>51650.430000007153</v>
      </c>
    </row>
    <row r="299" spans="1:7" ht="56.25">
      <c r="A299" s="43"/>
      <c r="B299" s="43" t="s">
        <v>100</v>
      </c>
      <c r="C299" s="57" t="s">
        <v>258</v>
      </c>
      <c r="D299" s="44" t="s">
        <v>101</v>
      </c>
      <c r="E299" s="77">
        <f>'приложение 5'!I306</f>
        <v>151464.79999999999</v>
      </c>
      <c r="F299" s="77">
        <f>'приложение 5'!J306</f>
        <v>100000</v>
      </c>
      <c r="G299" s="78">
        <f t="shared" si="6"/>
        <v>51464.799999999988</v>
      </c>
    </row>
    <row r="300" spans="1:7" ht="56.25">
      <c r="A300" s="43"/>
      <c r="B300" s="43" t="s">
        <v>229</v>
      </c>
      <c r="C300" s="57" t="s">
        <v>258</v>
      </c>
      <c r="D300" s="44" t="s">
        <v>230</v>
      </c>
      <c r="E300" s="77">
        <f>'приложение 5'!I307</f>
        <v>69611835.200000003</v>
      </c>
      <c r="F300" s="77">
        <f>'приложение 5'!J307</f>
        <v>69611649.569999993</v>
      </c>
      <c r="G300" s="78">
        <f t="shared" si="6"/>
        <v>185.63000001013279</v>
      </c>
    </row>
    <row r="301" spans="1:7" ht="131.25" hidden="1">
      <c r="A301" s="43"/>
      <c r="B301" s="43" t="s">
        <v>259</v>
      </c>
      <c r="C301" s="57" t="s">
        <v>260</v>
      </c>
      <c r="D301" s="44"/>
      <c r="E301" s="77">
        <f>E303+E302</f>
        <v>0</v>
      </c>
      <c r="F301" s="77">
        <f>F303+F302</f>
        <v>0</v>
      </c>
      <c r="G301" s="78">
        <f t="shared" si="6"/>
        <v>0</v>
      </c>
    </row>
    <row r="302" spans="1:7" ht="56.25" hidden="1">
      <c r="A302" s="43"/>
      <c r="B302" s="43" t="s">
        <v>100</v>
      </c>
      <c r="C302" s="57" t="s">
        <v>260</v>
      </c>
      <c r="D302" s="44" t="s">
        <v>101</v>
      </c>
      <c r="E302" s="77">
        <f>'приложение 5'!I309</f>
        <v>0</v>
      </c>
      <c r="F302" s="77">
        <f>'приложение 5'!J309</f>
        <v>0</v>
      </c>
      <c r="G302" s="78">
        <f t="shared" si="6"/>
        <v>0</v>
      </c>
    </row>
    <row r="303" spans="1:7" ht="56.25" hidden="1">
      <c r="A303" s="43"/>
      <c r="B303" s="43" t="s">
        <v>229</v>
      </c>
      <c r="C303" s="57" t="s">
        <v>260</v>
      </c>
      <c r="D303" s="44" t="s">
        <v>230</v>
      </c>
      <c r="E303" s="77">
        <f>'приложение 5'!I310</f>
        <v>0</v>
      </c>
      <c r="F303" s="77">
        <f>'приложение 5'!J310</f>
        <v>0</v>
      </c>
      <c r="G303" s="78">
        <f t="shared" si="6"/>
        <v>0</v>
      </c>
    </row>
    <row r="304" spans="1:7" ht="37.5">
      <c r="A304" s="43"/>
      <c r="B304" s="43" t="s">
        <v>261</v>
      </c>
      <c r="C304" s="57">
        <v>6540000000</v>
      </c>
      <c r="D304" s="44"/>
      <c r="E304" s="77">
        <f>E305+E307+E311+E309+E315+E313+E317</f>
        <v>365455722</v>
      </c>
      <c r="F304" s="77">
        <f>F305+F307+F311+F309+F315+F313+F317</f>
        <v>365072234.43000001</v>
      </c>
      <c r="G304" s="78">
        <f t="shared" si="6"/>
        <v>383487.56999999285</v>
      </c>
    </row>
    <row r="305" spans="1:7" ht="37.5" hidden="1">
      <c r="A305" s="43"/>
      <c r="B305" s="39" t="s">
        <v>262</v>
      </c>
      <c r="C305" s="88">
        <v>6540067471</v>
      </c>
      <c r="D305" s="36"/>
      <c r="E305" s="77">
        <f>E306</f>
        <v>0</v>
      </c>
      <c r="F305" s="77">
        <f>F306</f>
        <v>0</v>
      </c>
      <c r="G305" s="78">
        <f t="shared" si="6"/>
        <v>0</v>
      </c>
    </row>
    <row r="306" spans="1:7" hidden="1">
      <c r="A306" s="43"/>
      <c r="B306" s="39" t="s">
        <v>263</v>
      </c>
      <c r="C306" s="88">
        <v>6540067471</v>
      </c>
      <c r="D306" s="36" t="s">
        <v>230</v>
      </c>
      <c r="E306" s="77">
        <f>'приложение 5'!I195</f>
        <v>0</v>
      </c>
      <c r="F306" s="77">
        <f>'приложение 5'!J195</f>
        <v>0</v>
      </c>
      <c r="G306" s="78">
        <f t="shared" si="6"/>
        <v>0</v>
      </c>
    </row>
    <row r="307" spans="1:7" ht="37.5" hidden="1">
      <c r="A307" s="43"/>
      <c r="B307" s="39" t="s">
        <v>262</v>
      </c>
      <c r="C307" s="88">
        <v>6540067472</v>
      </c>
      <c r="D307" s="36"/>
      <c r="E307" s="77">
        <f>E308</f>
        <v>0</v>
      </c>
      <c r="F307" s="77">
        <f>F308</f>
        <v>0</v>
      </c>
      <c r="G307" s="78">
        <f t="shared" si="6"/>
        <v>0</v>
      </c>
    </row>
    <row r="308" spans="1:7" hidden="1">
      <c r="A308" s="43"/>
      <c r="B308" s="39" t="s">
        <v>263</v>
      </c>
      <c r="C308" s="88">
        <v>6540067472</v>
      </c>
      <c r="D308" s="36" t="s">
        <v>230</v>
      </c>
      <c r="E308" s="77">
        <f>'приложение 5'!I197</f>
        <v>0</v>
      </c>
      <c r="F308" s="77">
        <f>'приложение 5'!J197</f>
        <v>0</v>
      </c>
      <c r="G308" s="78">
        <f t="shared" si="6"/>
        <v>0</v>
      </c>
    </row>
    <row r="309" spans="1:7">
      <c r="A309" s="43"/>
      <c r="B309" s="43" t="s">
        <v>264</v>
      </c>
      <c r="C309" s="57" t="s">
        <v>265</v>
      </c>
      <c r="D309" s="44"/>
      <c r="E309" s="77">
        <f>E310</f>
        <v>8222371.1399999997</v>
      </c>
      <c r="F309" s="77">
        <f>F310</f>
        <v>8222371.1399999997</v>
      </c>
      <c r="G309" s="78">
        <f t="shared" si="6"/>
        <v>0</v>
      </c>
    </row>
    <row r="310" spans="1:7" ht="56.25">
      <c r="A310" s="43"/>
      <c r="B310" s="43" t="s">
        <v>229</v>
      </c>
      <c r="C310" s="57" t="s">
        <v>265</v>
      </c>
      <c r="D310" s="44" t="s">
        <v>230</v>
      </c>
      <c r="E310" s="77">
        <f>'приложение 5'!I199</f>
        <v>8222371.1399999997</v>
      </c>
      <c r="F310" s="77">
        <f>'приложение 5'!J199</f>
        <v>8222371.1399999997</v>
      </c>
      <c r="G310" s="78">
        <f t="shared" si="6"/>
        <v>0</v>
      </c>
    </row>
    <row r="311" spans="1:7" ht="93.75">
      <c r="A311" s="43"/>
      <c r="B311" s="39" t="s">
        <v>266</v>
      </c>
      <c r="C311" s="57" t="s">
        <v>267</v>
      </c>
      <c r="D311" s="44"/>
      <c r="E311" s="77">
        <f>E312</f>
        <v>51632922</v>
      </c>
      <c r="F311" s="77">
        <f>F312</f>
        <v>51249513.939999998</v>
      </c>
      <c r="G311" s="78">
        <f t="shared" si="6"/>
        <v>383408.06000000238</v>
      </c>
    </row>
    <row r="312" spans="1:7" ht="56.25">
      <c r="A312" s="43"/>
      <c r="B312" s="43" t="s">
        <v>229</v>
      </c>
      <c r="C312" s="57" t="s">
        <v>267</v>
      </c>
      <c r="D312" s="44" t="s">
        <v>230</v>
      </c>
      <c r="E312" s="77">
        <f>'приложение 5'!I201</f>
        <v>51632922</v>
      </c>
      <c r="F312" s="77">
        <f>'приложение 5'!J201</f>
        <v>51249513.939999998</v>
      </c>
      <c r="G312" s="78">
        <f t="shared" si="6"/>
        <v>383408.06000000238</v>
      </c>
    </row>
    <row r="313" spans="1:7" ht="168.75">
      <c r="A313" s="43"/>
      <c r="B313" s="43" t="s">
        <v>268</v>
      </c>
      <c r="C313" s="57" t="s">
        <v>269</v>
      </c>
      <c r="D313" s="44"/>
      <c r="E313" s="77">
        <f>E314</f>
        <v>304791600</v>
      </c>
      <c r="F313" s="77">
        <f>F314</f>
        <v>304791600</v>
      </c>
      <c r="G313" s="78">
        <f t="shared" si="6"/>
        <v>0</v>
      </c>
    </row>
    <row r="314" spans="1:7" ht="56.25">
      <c r="A314" s="43"/>
      <c r="B314" s="43" t="s">
        <v>229</v>
      </c>
      <c r="C314" s="57" t="s">
        <v>269</v>
      </c>
      <c r="D314" s="44" t="s">
        <v>230</v>
      </c>
      <c r="E314" s="77">
        <f>'приложение 5'!I203</f>
        <v>304791600</v>
      </c>
      <c r="F314" s="77">
        <f>'приложение 5'!J203</f>
        <v>304791600</v>
      </c>
      <c r="G314" s="78">
        <f t="shared" si="6"/>
        <v>0</v>
      </c>
    </row>
    <row r="315" spans="1:7">
      <c r="A315" s="43"/>
      <c r="B315" s="43" t="s">
        <v>264</v>
      </c>
      <c r="C315" s="57" t="s">
        <v>270</v>
      </c>
      <c r="D315" s="44"/>
      <c r="E315" s="77">
        <f>E316</f>
        <v>254928.86</v>
      </c>
      <c r="F315" s="77">
        <f>F316</f>
        <v>254928.86</v>
      </c>
      <c r="G315" s="78">
        <f t="shared" si="6"/>
        <v>0</v>
      </c>
    </row>
    <row r="316" spans="1:7" ht="56.25">
      <c r="A316" s="43"/>
      <c r="B316" s="43" t="s">
        <v>229</v>
      </c>
      <c r="C316" s="57" t="s">
        <v>270</v>
      </c>
      <c r="D316" s="44" t="s">
        <v>230</v>
      </c>
      <c r="E316" s="77">
        <f>'приложение 5'!I205</f>
        <v>254928.86</v>
      </c>
      <c r="F316" s="77">
        <f>'приложение 5'!J205</f>
        <v>254928.86</v>
      </c>
      <c r="G316" s="78">
        <f t="shared" si="6"/>
        <v>0</v>
      </c>
    </row>
    <row r="317" spans="1:7" ht="168.75">
      <c r="A317" s="43"/>
      <c r="B317" s="43" t="s">
        <v>268</v>
      </c>
      <c r="C317" s="57" t="s">
        <v>271</v>
      </c>
      <c r="D317" s="44"/>
      <c r="E317" s="77">
        <f>E318</f>
        <v>553900</v>
      </c>
      <c r="F317" s="77">
        <f>F318</f>
        <v>553820.49</v>
      </c>
      <c r="G317" s="78">
        <f t="shared" si="6"/>
        <v>79.510000000009313</v>
      </c>
    </row>
    <row r="318" spans="1:7" ht="56.25">
      <c r="A318" s="43"/>
      <c r="B318" s="43" t="s">
        <v>229</v>
      </c>
      <c r="C318" s="57" t="s">
        <v>271</v>
      </c>
      <c r="D318" s="44" t="s">
        <v>230</v>
      </c>
      <c r="E318" s="77">
        <f>'приложение 5'!I207</f>
        <v>553900</v>
      </c>
      <c r="F318" s="77">
        <f>'приложение 5'!J207</f>
        <v>553820.49</v>
      </c>
      <c r="G318" s="78">
        <f t="shared" si="6"/>
        <v>79.510000000009313</v>
      </c>
    </row>
    <row r="319" spans="1:7">
      <c r="A319" s="43"/>
      <c r="B319" s="43" t="s">
        <v>263</v>
      </c>
      <c r="C319" s="57">
        <v>6550000000</v>
      </c>
      <c r="D319" s="44"/>
      <c r="E319" s="77">
        <f>E320+E322</f>
        <v>86151000</v>
      </c>
      <c r="F319" s="77">
        <f>F320+F322</f>
        <v>86133337.790000007</v>
      </c>
      <c r="G319" s="78">
        <f t="shared" si="6"/>
        <v>17662.209999993443</v>
      </c>
    </row>
    <row r="320" spans="1:7" ht="75">
      <c r="A320" s="43"/>
      <c r="B320" s="43" t="s">
        <v>272</v>
      </c>
      <c r="C320" s="57" t="s">
        <v>273</v>
      </c>
      <c r="D320" s="44"/>
      <c r="E320" s="77">
        <f>E321</f>
        <v>86036000</v>
      </c>
      <c r="F320" s="77">
        <f>F321</f>
        <v>86033337.790000007</v>
      </c>
      <c r="G320" s="78">
        <f t="shared" si="6"/>
        <v>2662.2099999934435</v>
      </c>
    </row>
    <row r="321" spans="1:7" ht="56.25">
      <c r="A321" s="43"/>
      <c r="B321" s="43" t="s">
        <v>229</v>
      </c>
      <c r="C321" s="57" t="s">
        <v>273</v>
      </c>
      <c r="D321" s="44" t="s">
        <v>230</v>
      </c>
      <c r="E321" s="77">
        <f>'приложение 5'!I210</f>
        <v>86036000</v>
      </c>
      <c r="F321" s="77">
        <f>'приложение 5'!J210</f>
        <v>86033337.790000007</v>
      </c>
      <c r="G321" s="78">
        <f t="shared" si="6"/>
        <v>2662.2099999934435</v>
      </c>
    </row>
    <row r="322" spans="1:7" ht="75">
      <c r="A322" s="43"/>
      <c r="B322" s="43" t="s">
        <v>272</v>
      </c>
      <c r="C322" s="57" t="s">
        <v>274</v>
      </c>
      <c r="D322" s="44"/>
      <c r="E322" s="77">
        <f>E323</f>
        <v>115000</v>
      </c>
      <c r="F322" s="77">
        <f>F323</f>
        <v>100000</v>
      </c>
      <c r="G322" s="78">
        <f t="shared" si="6"/>
        <v>15000</v>
      </c>
    </row>
    <row r="323" spans="1:7" ht="56.25">
      <c r="A323" s="43"/>
      <c r="B323" s="43" t="s">
        <v>229</v>
      </c>
      <c r="C323" s="57" t="s">
        <v>274</v>
      </c>
      <c r="D323" s="44" t="s">
        <v>230</v>
      </c>
      <c r="E323" s="77">
        <f>'приложение 5'!I212</f>
        <v>115000</v>
      </c>
      <c r="F323" s="77">
        <f>'приложение 5'!J212</f>
        <v>100000</v>
      </c>
      <c r="G323" s="78">
        <f t="shared" si="6"/>
        <v>15000</v>
      </c>
    </row>
    <row r="324" spans="1:7">
      <c r="A324" s="43"/>
      <c r="B324" s="43" t="s">
        <v>275</v>
      </c>
      <c r="C324" s="57">
        <v>6570000000</v>
      </c>
      <c r="D324" s="44"/>
      <c r="E324" s="77">
        <f>E347+E335+E331+E337+E339+E333+E325+E327+E329+E341+E343+E345</f>
        <v>218775352.34</v>
      </c>
      <c r="F324" s="77">
        <f>F347+F335+F331+F337+F339+F333+F325+F327+F329+F341+F343+F345</f>
        <v>177721046.47999999</v>
      </c>
      <c r="G324" s="78">
        <f t="shared" si="6"/>
        <v>41054305.860000014</v>
      </c>
    </row>
    <row r="325" spans="1:7" ht="93.75" hidden="1">
      <c r="A325" s="43"/>
      <c r="B325" s="43" t="s">
        <v>276</v>
      </c>
      <c r="C325" s="57">
        <v>6570010190</v>
      </c>
      <c r="D325" s="81"/>
      <c r="E325" s="77">
        <f>E326</f>
        <v>0</v>
      </c>
      <c r="F325" s="77">
        <f>F326</f>
        <v>0</v>
      </c>
      <c r="G325" s="78">
        <f t="shared" si="6"/>
        <v>0</v>
      </c>
    </row>
    <row r="326" spans="1:7" ht="56.25" hidden="1">
      <c r="A326" s="43"/>
      <c r="B326" s="43" t="s">
        <v>229</v>
      </c>
      <c r="C326" s="57">
        <v>6570010190</v>
      </c>
      <c r="D326" s="81">
        <v>400</v>
      </c>
      <c r="E326" s="77">
        <f>'приложение 5'!I451</f>
        <v>0</v>
      </c>
      <c r="F326" s="77">
        <f>'приложение 5'!J451</f>
        <v>0</v>
      </c>
      <c r="G326" s="78">
        <f t="shared" si="6"/>
        <v>0</v>
      </c>
    </row>
    <row r="327" spans="1:7" ht="93.75">
      <c r="A327" s="43"/>
      <c r="B327" s="43" t="s">
        <v>277</v>
      </c>
      <c r="C327" s="57">
        <v>6570010470</v>
      </c>
      <c r="D327" s="81"/>
      <c r="E327" s="77">
        <f>E328</f>
        <v>30000</v>
      </c>
      <c r="F327" s="77">
        <f>F328</f>
        <v>30000</v>
      </c>
      <c r="G327" s="78">
        <f t="shared" si="6"/>
        <v>0</v>
      </c>
    </row>
    <row r="328" spans="1:7" ht="56.25">
      <c r="A328" s="43"/>
      <c r="B328" s="43" t="s">
        <v>229</v>
      </c>
      <c r="C328" s="57">
        <v>6570010470</v>
      </c>
      <c r="D328" s="81">
        <v>400</v>
      </c>
      <c r="E328" s="77">
        <f>'приложение 5'!I503</f>
        <v>30000</v>
      </c>
      <c r="F328" s="77">
        <f>'приложение 5'!J503</f>
        <v>30000</v>
      </c>
      <c r="G328" s="78">
        <f t="shared" ref="G328:G391" si="9">E328-F328</f>
        <v>0</v>
      </c>
    </row>
    <row r="329" spans="1:7" ht="93.75">
      <c r="A329" s="43"/>
      <c r="B329" s="43" t="s">
        <v>278</v>
      </c>
      <c r="C329" s="57">
        <v>6570010520</v>
      </c>
      <c r="D329" s="81"/>
      <c r="E329" s="77">
        <f>E330</f>
        <v>30000</v>
      </c>
      <c r="F329" s="77">
        <f>F330</f>
        <v>30000</v>
      </c>
      <c r="G329" s="78">
        <f t="shared" si="9"/>
        <v>0</v>
      </c>
    </row>
    <row r="330" spans="1:7" ht="56.25">
      <c r="A330" s="43"/>
      <c r="B330" s="43" t="s">
        <v>229</v>
      </c>
      <c r="C330" s="57">
        <v>6570010520</v>
      </c>
      <c r="D330" s="81">
        <v>400</v>
      </c>
      <c r="E330" s="77">
        <f>'приложение 5'!I505</f>
        <v>30000</v>
      </c>
      <c r="F330" s="77">
        <f>'приложение 5'!J505</f>
        <v>30000</v>
      </c>
      <c r="G330" s="78">
        <f t="shared" si="9"/>
        <v>0</v>
      </c>
    </row>
    <row r="331" spans="1:7" ht="56.25">
      <c r="A331" s="43"/>
      <c r="B331" s="43" t="s">
        <v>279</v>
      </c>
      <c r="C331" s="57">
        <v>6570010710</v>
      </c>
      <c r="D331" s="44"/>
      <c r="E331" s="77">
        <f>E332</f>
        <v>17313500</v>
      </c>
      <c r="F331" s="77">
        <f>F332</f>
        <v>236872.05</v>
      </c>
      <c r="G331" s="78">
        <f t="shared" si="9"/>
        <v>17076627.949999999</v>
      </c>
    </row>
    <row r="332" spans="1:7" ht="56.25">
      <c r="A332" s="43"/>
      <c r="B332" s="43" t="s">
        <v>229</v>
      </c>
      <c r="C332" s="57">
        <v>6570010710</v>
      </c>
      <c r="D332" s="44" t="s">
        <v>230</v>
      </c>
      <c r="E332" s="77">
        <f>'приложение 5'!I255</f>
        <v>17313500</v>
      </c>
      <c r="F332" s="77">
        <f>'приложение 5'!J255</f>
        <v>236872.05</v>
      </c>
      <c r="G332" s="78">
        <f t="shared" si="9"/>
        <v>17076627.949999999</v>
      </c>
    </row>
    <row r="333" spans="1:7" ht="37.5">
      <c r="A333" s="43"/>
      <c r="B333" s="43" t="s">
        <v>280</v>
      </c>
      <c r="C333" s="57">
        <v>6570010970</v>
      </c>
      <c r="D333" s="44"/>
      <c r="E333" s="77">
        <f>E334</f>
        <v>8628600</v>
      </c>
      <c r="F333" s="77">
        <f>F334</f>
        <v>505089</v>
      </c>
      <c r="G333" s="78">
        <f t="shared" si="9"/>
        <v>8123511</v>
      </c>
    </row>
    <row r="334" spans="1:7" ht="56.25">
      <c r="A334" s="43"/>
      <c r="B334" s="43" t="s">
        <v>229</v>
      </c>
      <c r="C334" s="57">
        <v>6570010970</v>
      </c>
      <c r="D334" s="44" t="s">
        <v>230</v>
      </c>
      <c r="E334" s="77">
        <f>'приложение 5'!I244</f>
        <v>8628600</v>
      </c>
      <c r="F334" s="77">
        <f>'приложение 5'!J244</f>
        <v>505089</v>
      </c>
      <c r="G334" s="78">
        <f t="shared" si="9"/>
        <v>8123511</v>
      </c>
    </row>
    <row r="335" spans="1:7" ht="37.5">
      <c r="A335" s="43"/>
      <c r="B335" s="39" t="s">
        <v>281</v>
      </c>
      <c r="C335" s="88">
        <v>6570010980</v>
      </c>
      <c r="D335" s="89"/>
      <c r="E335" s="77">
        <f>E336</f>
        <v>50000</v>
      </c>
      <c r="F335" s="77">
        <f>F336</f>
        <v>50000</v>
      </c>
      <c r="G335" s="78">
        <f t="shared" si="9"/>
        <v>0</v>
      </c>
    </row>
    <row r="336" spans="1:7" ht="56.25">
      <c r="A336" s="43"/>
      <c r="B336" s="39" t="s">
        <v>229</v>
      </c>
      <c r="C336" s="88">
        <v>6570010980</v>
      </c>
      <c r="D336" s="89">
        <v>400</v>
      </c>
      <c r="E336" s="77">
        <f>'приложение 5'!I507</f>
        <v>50000</v>
      </c>
      <c r="F336" s="77">
        <f>'приложение 5'!J507</f>
        <v>50000</v>
      </c>
      <c r="G336" s="78">
        <f t="shared" si="9"/>
        <v>0</v>
      </c>
    </row>
    <row r="337" spans="1:7" ht="75">
      <c r="A337" s="43"/>
      <c r="B337" s="39" t="s">
        <v>282</v>
      </c>
      <c r="C337" s="88">
        <v>6570011030</v>
      </c>
      <c r="D337" s="36"/>
      <c r="E337" s="77">
        <f>E338</f>
        <v>15340000</v>
      </c>
      <c r="F337" s="77">
        <f>F338</f>
        <v>0</v>
      </c>
      <c r="G337" s="78">
        <f t="shared" si="9"/>
        <v>15340000</v>
      </c>
    </row>
    <row r="338" spans="1:7" ht="56.25">
      <c r="A338" s="43"/>
      <c r="B338" s="39" t="s">
        <v>229</v>
      </c>
      <c r="C338" s="88">
        <v>6570011030</v>
      </c>
      <c r="D338" s="36" t="s">
        <v>230</v>
      </c>
      <c r="E338" s="77">
        <f>'приложение 5'!I257</f>
        <v>15340000</v>
      </c>
      <c r="F338" s="77">
        <f>'приложение 5'!J257</f>
        <v>0</v>
      </c>
      <c r="G338" s="78">
        <f t="shared" si="9"/>
        <v>15340000</v>
      </c>
    </row>
    <row r="339" spans="1:7" ht="80.650000000000006" customHeight="1">
      <c r="A339" s="43"/>
      <c r="B339" s="39" t="s">
        <v>283</v>
      </c>
      <c r="C339" s="88">
        <v>6570011070</v>
      </c>
      <c r="D339" s="89"/>
      <c r="E339" s="77">
        <f>E340</f>
        <v>1076132.3399999999</v>
      </c>
      <c r="F339" s="77">
        <f>F340</f>
        <v>1076132.3400000001</v>
      </c>
      <c r="G339" s="78">
        <f t="shared" si="9"/>
        <v>0</v>
      </c>
    </row>
    <row r="340" spans="1:7" ht="56.25">
      <c r="A340" s="43"/>
      <c r="B340" s="39" t="s">
        <v>229</v>
      </c>
      <c r="C340" s="88">
        <v>6570011070</v>
      </c>
      <c r="D340" s="89">
        <v>400</v>
      </c>
      <c r="E340" s="77">
        <f>'приложение 5'!I453</f>
        <v>1076132.3399999999</v>
      </c>
      <c r="F340" s="77">
        <f>'приложение 5'!J453</f>
        <v>1076132.3400000001</v>
      </c>
      <c r="G340" s="78">
        <f t="shared" si="9"/>
        <v>0</v>
      </c>
    </row>
    <row r="341" spans="1:7" ht="93.75">
      <c r="A341" s="43"/>
      <c r="B341" s="43" t="s">
        <v>284</v>
      </c>
      <c r="C341" s="57">
        <v>6570011080</v>
      </c>
      <c r="D341" s="81"/>
      <c r="E341" s="77">
        <f>E342</f>
        <v>30000</v>
      </c>
      <c r="F341" s="77">
        <f>F342</f>
        <v>30000</v>
      </c>
      <c r="G341" s="78">
        <f t="shared" si="9"/>
        <v>0</v>
      </c>
    </row>
    <row r="342" spans="1:7" ht="56.25">
      <c r="A342" s="43"/>
      <c r="B342" s="43" t="s">
        <v>229</v>
      </c>
      <c r="C342" s="57">
        <v>6570011080</v>
      </c>
      <c r="D342" s="81">
        <v>400</v>
      </c>
      <c r="E342" s="77">
        <f>'приложение 5'!I509</f>
        <v>30000</v>
      </c>
      <c r="F342" s="77">
        <f>'приложение 5'!J509</f>
        <v>30000</v>
      </c>
      <c r="G342" s="78">
        <f t="shared" si="9"/>
        <v>0</v>
      </c>
    </row>
    <row r="343" spans="1:7" ht="37.5">
      <c r="A343" s="43"/>
      <c r="B343" s="43" t="s">
        <v>285</v>
      </c>
      <c r="C343" s="57">
        <v>6570011100</v>
      </c>
      <c r="D343" s="44"/>
      <c r="E343" s="77">
        <f>E344</f>
        <v>40000</v>
      </c>
      <c r="F343" s="77">
        <f>F344</f>
        <v>8911.92</v>
      </c>
      <c r="G343" s="78">
        <f t="shared" si="9"/>
        <v>31088.080000000002</v>
      </c>
    </row>
    <row r="344" spans="1:7" ht="56.25">
      <c r="A344" s="43"/>
      <c r="B344" s="43" t="s">
        <v>229</v>
      </c>
      <c r="C344" s="57">
        <v>6570011100</v>
      </c>
      <c r="D344" s="44" t="s">
        <v>230</v>
      </c>
      <c r="E344" s="77">
        <f>'приложение 5'!I259</f>
        <v>40000</v>
      </c>
      <c r="F344" s="77">
        <f>'приложение 5'!J259</f>
        <v>8911.92</v>
      </c>
      <c r="G344" s="78">
        <f t="shared" si="9"/>
        <v>31088.080000000002</v>
      </c>
    </row>
    <row r="345" spans="1:7" ht="93.75">
      <c r="A345" s="43"/>
      <c r="B345" s="43" t="s">
        <v>266</v>
      </c>
      <c r="C345" s="57" t="s">
        <v>286</v>
      </c>
      <c r="D345" s="81"/>
      <c r="E345" s="77">
        <f>E346</f>
        <v>9044720</v>
      </c>
      <c r="F345" s="77">
        <f>F346</f>
        <v>9035625</v>
      </c>
      <c r="G345" s="78">
        <f t="shared" si="9"/>
        <v>9095</v>
      </c>
    </row>
    <row r="346" spans="1:7" ht="56.25">
      <c r="A346" s="43"/>
      <c r="B346" s="43" t="s">
        <v>229</v>
      </c>
      <c r="C346" s="57" t="s">
        <v>286</v>
      </c>
      <c r="D346" s="81">
        <v>400</v>
      </c>
      <c r="E346" s="77">
        <f>'приложение 5'!I455</f>
        <v>9044720</v>
      </c>
      <c r="F346" s="77">
        <f>'приложение 5'!J455</f>
        <v>9035625</v>
      </c>
      <c r="G346" s="78">
        <f t="shared" si="9"/>
        <v>9095</v>
      </c>
    </row>
    <row r="347" spans="1:7" ht="56.25">
      <c r="A347" s="43"/>
      <c r="B347" s="43" t="s">
        <v>287</v>
      </c>
      <c r="C347" s="57">
        <v>6570100000</v>
      </c>
      <c r="D347" s="44"/>
      <c r="E347" s="77">
        <f>E348+E351</f>
        <v>167192400</v>
      </c>
      <c r="F347" s="77">
        <f>F348+F351</f>
        <v>166718416.16999999</v>
      </c>
      <c r="G347" s="78">
        <f t="shared" si="9"/>
        <v>473983.83000001311</v>
      </c>
    </row>
    <row r="348" spans="1:7" ht="168.75">
      <c r="A348" s="43"/>
      <c r="B348" s="43" t="s">
        <v>288</v>
      </c>
      <c r="C348" s="57" t="s">
        <v>289</v>
      </c>
      <c r="D348" s="44"/>
      <c r="E348" s="77">
        <f>E350+E349</f>
        <v>165551600</v>
      </c>
      <c r="F348" s="77">
        <f>F350+F349</f>
        <v>165551600</v>
      </c>
      <c r="G348" s="78">
        <f t="shared" si="9"/>
        <v>0</v>
      </c>
    </row>
    <row r="349" spans="1:7" ht="56.25">
      <c r="A349" s="43"/>
      <c r="B349" s="43" t="s">
        <v>100</v>
      </c>
      <c r="C349" s="57" t="s">
        <v>289</v>
      </c>
      <c r="D349" s="44" t="s">
        <v>101</v>
      </c>
      <c r="E349" s="77">
        <f>'приложение 5'!I247</f>
        <v>11890823.67</v>
      </c>
      <c r="F349" s="77">
        <f>'приложение 5'!J247</f>
        <v>11890823.67</v>
      </c>
      <c r="G349" s="78">
        <f t="shared" si="9"/>
        <v>0</v>
      </c>
    </row>
    <row r="350" spans="1:7" ht="56.25">
      <c r="A350" s="43"/>
      <c r="B350" s="43" t="s">
        <v>229</v>
      </c>
      <c r="C350" s="57" t="s">
        <v>289</v>
      </c>
      <c r="D350" s="44" t="s">
        <v>230</v>
      </c>
      <c r="E350" s="77">
        <f>'приложение 5'!I248</f>
        <v>153660776.33000001</v>
      </c>
      <c r="F350" s="77">
        <f>'приложение 5'!J248</f>
        <v>153660776.33000001</v>
      </c>
      <c r="G350" s="78">
        <f t="shared" si="9"/>
        <v>0</v>
      </c>
    </row>
    <row r="351" spans="1:7" ht="168.75">
      <c r="A351" s="43"/>
      <c r="B351" s="43" t="s">
        <v>288</v>
      </c>
      <c r="C351" s="57" t="s">
        <v>290</v>
      </c>
      <c r="D351" s="44"/>
      <c r="E351" s="77">
        <f>E352</f>
        <v>1640800</v>
      </c>
      <c r="F351" s="77">
        <f>F352</f>
        <v>1166816.17</v>
      </c>
      <c r="G351" s="78">
        <f t="shared" si="9"/>
        <v>473983.83000000007</v>
      </c>
    </row>
    <row r="352" spans="1:7" ht="56.25">
      <c r="A352" s="43"/>
      <c r="B352" s="43" t="s">
        <v>229</v>
      </c>
      <c r="C352" s="57" t="s">
        <v>290</v>
      </c>
      <c r="D352" s="44" t="s">
        <v>230</v>
      </c>
      <c r="E352" s="77">
        <f>'приложение 5'!I250</f>
        <v>1640800</v>
      </c>
      <c r="F352" s="77">
        <f>'приложение 5'!J250</f>
        <v>1166816.17</v>
      </c>
      <c r="G352" s="78">
        <f t="shared" si="9"/>
        <v>473983.83000000007</v>
      </c>
    </row>
    <row r="353" spans="1:1024" ht="37.5">
      <c r="A353" s="43"/>
      <c r="B353" s="43" t="s">
        <v>291</v>
      </c>
      <c r="C353" s="57">
        <v>6580000000</v>
      </c>
      <c r="D353" s="44"/>
      <c r="E353" s="77">
        <f>E357+E354+E359</f>
        <v>136468750</v>
      </c>
      <c r="F353" s="77">
        <f>F357+F354+F359</f>
        <v>122119205.59999999</v>
      </c>
      <c r="G353" s="78">
        <f t="shared" si="9"/>
        <v>14349544.400000006</v>
      </c>
    </row>
    <row r="354" spans="1:1024" ht="37.5">
      <c r="A354" s="43"/>
      <c r="B354" s="39" t="s">
        <v>292</v>
      </c>
      <c r="C354" s="88">
        <v>6580010890</v>
      </c>
      <c r="D354" s="36"/>
      <c r="E354" s="77">
        <f>E356+E355</f>
        <v>1098700</v>
      </c>
      <c r="F354" s="77">
        <f>F356+F355</f>
        <v>1050868.44</v>
      </c>
      <c r="G354" s="78">
        <f t="shared" si="9"/>
        <v>47831.560000000056</v>
      </c>
    </row>
    <row r="355" spans="1:1024" ht="56.25">
      <c r="A355" s="43"/>
      <c r="B355" s="43" t="s">
        <v>100</v>
      </c>
      <c r="C355" s="88">
        <v>6580010890</v>
      </c>
      <c r="D355" s="36" t="s">
        <v>101</v>
      </c>
      <c r="E355" s="77">
        <f>'приложение 5'!I316</f>
        <v>1098700</v>
      </c>
      <c r="F355" s="77">
        <f>'приложение 5'!J316</f>
        <v>1050868.44</v>
      </c>
      <c r="G355" s="78">
        <f t="shared" si="9"/>
        <v>47831.560000000056</v>
      </c>
    </row>
    <row r="356" spans="1:1024" ht="56.25" hidden="1">
      <c r="A356" s="43"/>
      <c r="B356" s="39" t="s">
        <v>229</v>
      </c>
      <c r="C356" s="88">
        <v>6580010890</v>
      </c>
      <c r="D356" s="36" t="s">
        <v>230</v>
      </c>
      <c r="E356" s="77">
        <f>'приложение 5'!I317</f>
        <v>0</v>
      </c>
      <c r="F356" s="77">
        <f>'приложение 5'!J317</f>
        <v>0</v>
      </c>
      <c r="G356" s="78">
        <f t="shared" si="9"/>
        <v>0</v>
      </c>
    </row>
    <row r="357" spans="1:1024" ht="168.75">
      <c r="A357" s="43"/>
      <c r="B357" s="43" t="s">
        <v>288</v>
      </c>
      <c r="C357" s="57" t="s">
        <v>293</v>
      </c>
      <c r="D357" s="44"/>
      <c r="E357" s="77">
        <f>E358</f>
        <v>132242300</v>
      </c>
      <c r="F357" s="77">
        <f>F358</f>
        <v>118419745.59999999</v>
      </c>
      <c r="G357" s="78">
        <f t="shared" si="9"/>
        <v>13822554.400000006</v>
      </c>
    </row>
    <row r="358" spans="1:1024" ht="56.25">
      <c r="A358" s="43"/>
      <c r="B358" s="43" t="s">
        <v>229</v>
      </c>
      <c r="C358" s="57" t="s">
        <v>293</v>
      </c>
      <c r="D358" s="44" t="s">
        <v>230</v>
      </c>
      <c r="E358" s="77">
        <f>'приложение 5'!I319</f>
        <v>132242300</v>
      </c>
      <c r="F358" s="77">
        <f>'приложение 5'!J319</f>
        <v>118419745.59999999</v>
      </c>
      <c r="G358" s="78">
        <f t="shared" si="9"/>
        <v>13822554.400000006</v>
      </c>
    </row>
    <row r="359" spans="1:1024" ht="168.75">
      <c r="A359" s="43"/>
      <c r="B359" s="43" t="s">
        <v>288</v>
      </c>
      <c r="C359" s="57" t="s">
        <v>294</v>
      </c>
      <c r="D359" s="44"/>
      <c r="E359" s="77">
        <f>E361+E360</f>
        <v>3127749.9999999972</v>
      </c>
      <c r="F359" s="77">
        <f>F361+F360</f>
        <v>2648591.56</v>
      </c>
      <c r="G359" s="78">
        <f t="shared" si="9"/>
        <v>479158.43999999715</v>
      </c>
    </row>
    <row r="360" spans="1:1024" ht="56.25">
      <c r="A360" s="43"/>
      <c r="B360" s="43" t="s">
        <v>100</v>
      </c>
      <c r="C360" s="57" t="s">
        <v>294</v>
      </c>
      <c r="D360" s="44" t="s">
        <v>101</v>
      </c>
      <c r="E360" s="77">
        <f>'приложение 5'!I321</f>
        <v>188092.2</v>
      </c>
      <c r="F360" s="77">
        <f>'приложение 5'!J321</f>
        <v>177542</v>
      </c>
      <c r="G360" s="78">
        <f t="shared" si="9"/>
        <v>10550.200000000012</v>
      </c>
    </row>
    <row r="361" spans="1:1024" ht="56.25">
      <c r="A361" s="43"/>
      <c r="B361" s="43" t="s">
        <v>229</v>
      </c>
      <c r="C361" s="57" t="s">
        <v>294</v>
      </c>
      <c r="D361" s="44" t="s">
        <v>230</v>
      </c>
      <c r="E361" s="77">
        <f>'приложение 5'!I322</f>
        <v>2939657.799999997</v>
      </c>
      <c r="F361" s="77">
        <f>'приложение 5'!J322</f>
        <v>2471049.56</v>
      </c>
      <c r="G361" s="78">
        <f t="shared" si="9"/>
        <v>468608.23999999696</v>
      </c>
    </row>
    <row r="362" spans="1:1024" s="73" customFormat="1" ht="112.5">
      <c r="A362" s="68" t="s">
        <v>295</v>
      </c>
      <c r="B362" s="68" t="s">
        <v>296</v>
      </c>
      <c r="C362" s="74">
        <v>6600000000</v>
      </c>
      <c r="D362" s="83"/>
      <c r="E362" s="76">
        <f t="shared" ref="E362:F364" si="10">E363</f>
        <v>5988507.8099999996</v>
      </c>
      <c r="F362" s="76">
        <f t="shared" si="10"/>
        <v>5908499.8099999996</v>
      </c>
      <c r="G362" s="72">
        <f t="shared" si="9"/>
        <v>80008</v>
      </c>
      <c r="AMJ362"/>
    </row>
    <row r="363" spans="1:1024" ht="56.25">
      <c r="A363" s="43"/>
      <c r="B363" s="43" t="s">
        <v>297</v>
      </c>
      <c r="C363" s="57">
        <v>6610000000</v>
      </c>
      <c r="D363" s="44"/>
      <c r="E363" s="77">
        <f t="shared" si="10"/>
        <v>5988507.8099999996</v>
      </c>
      <c r="F363" s="77">
        <f t="shared" si="10"/>
        <v>5908499.8099999996</v>
      </c>
      <c r="G363" s="78">
        <f t="shared" si="9"/>
        <v>80008</v>
      </c>
    </row>
    <row r="364" spans="1:1024" ht="112.5">
      <c r="A364" s="43"/>
      <c r="B364" s="43" t="s">
        <v>298</v>
      </c>
      <c r="C364" s="57">
        <v>6610010040</v>
      </c>
      <c r="D364" s="44"/>
      <c r="E364" s="77">
        <f t="shared" si="10"/>
        <v>5988507.8099999996</v>
      </c>
      <c r="F364" s="77">
        <f t="shared" si="10"/>
        <v>5908499.8099999996</v>
      </c>
      <c r="G364" s="78">
        <f t="shared" si="9"/>
        <v>80008</v>
      </c>
    </row>
    <row r="365" spans="1:1024" ht="56.25">
      <c r="A365" s="43"/>
      <c r="B365" s="43" t="s">
        <v>100</v>
      </c>
      <c r="C365" s="57">
        <v>6610010040</v>
      </c>
      <c r="D365" s="44" t="s">
        <v>101</v>
      </c>
      <c r="E365" s="77">
        <f>'приложение 5'!I133</f>
        <v>5988507.8099999996</v>
      </c>
      <c r="F365" s="77">
        <f>'приложение 5'!J133</f>
        <v>5908499.8099999996</v>
      </c>
      <c r="G365" s="78">
        <f t="shared" si="9"/>
        <v>80008</v>
      </c>
    </row>
    <row r="366" spans="1:1024" s="73" customFormat="1" ht="93.75">
      <c r="A366" s="68" t="s">
        <v>299</v>
      </c>
      <c r="B366" s="68" t="s">
        <v>300</v>
      </c>
      <c r="C366" s="74">
        <v>6700000000</v>
      </c>
      <c r="D366" s="83"/>
      <c r="E366" s="76">
        <f>E367+E373</f>
        <v>20857439.25</v>
      </c>
      <c r="F366" s="76">
        <f>F367+F373</f>
        <v>20857439.25</v>
      </c>
      <c r="G366" s="78">
        <f t="shared" si="9"/>
        <v>0</v>
      </c>
      <c r="AMJ366"/>
    </row>
    <row r="367" spans="1:1024" ht="56.25">
      <c r="A367" s="43"/>
      <c r="B367" s="43" t="s">
        <v>301</v>
      </c>
      <c r="C367" s="57">
        <v>6710000000</v>
      </c>
      <c r="D367" s="44"/>
      <c r="E367" s="77">
        <f>E368+E371</f>
        <v>20752439.25</v>
      </c>
      <c r="F367" s="77">
        <f>F368+F371</f>
        <v>20752439.25</v>
      </c>
      <c r="G367" s="78">
        <f t="shared" si="9"/>
        <v>0</v>
      </c>
    </row>
    <row r="368" spans="1:1024" ht="37.5">
      <c r="A368" s="43"/>
      <c r="B368" s="43" t="s">
        <v>302</v>
      </c>
      <c r="C368" s="57">
        <v>6710010220</v>
      </c>
      <c r="D368" s="44"/>
      <c r="E368" s="77">
        <f>E369+E370</f>
        <v>16669139.25</v>
      </c>
      <c r="F368" s="77">
        <f>F369+F370</f>
        <v>16669139.25</v>
      </c>
      <c r="G368" s="78">
        <f t="shared" si="9"/>
        <v>0</v>
      </c>
    </row>
    <row r="369" spans="1:1024" ht="56.25">
      <c r="A369" s="43"/>
      <c r="B369" s="43" t="s">
        <v>100</v>
      </c>
      <c r="C369" s="57">
        <v>6710010220</v>
      </c>
      <c r="D369" s="44" t="s">
        <v>101</v>
      </c>
      <c r="E369" s="77">
        <f>'приложение 5'!I137+'приложение 5'!I666+'приложение 5'!I762</f>
        <v>362700</v>
      </c>
      <c r="F369" s="77">
        <f>'приложение 5'!J137+'приложение 5'!J666+'приложение 5'!J762</f>
        <v>362700</v>
      </c>
      <c r="G369" s="78">
        <f t="shared" si="9"/>
        <v>0</v>
      </c>
    </row>
    <row r="370" spans="1:1024" ht="56.25">
      <c r="A370" s="43"/>
      <c r="B370" s="43" t="s">
        <v>166</v>
      </c>
      <c r="C370" s="57">
        <v>6710010220</v>
      </c>
      <c r="D370" s="44" t="s">
        <v>196</v>
      </c>
      <c r="E370" s="77">
        <f>'приложение 5'!I620+'приложение 5'!I567+'приложение 5'!I719</f>
        <v>16306439.25</v>
      </c>
      <c r="F370" s="77">
        <f>'приложение 5'!J620+'приложение 5'!J567+'приложение 5'!J719</f>
        <v>16306439.25</v>
      </c>
      <c r="G370" s="78">
        <f t="shared" si="9"/>
        <v>0</v>
      </c>
    </row>
    <row r="371" spans="1:1024" ht="75">
      <c r="A371" s="43"/>
      <c r="B371" s="43" t="s">
        <v>303</v>
      </c>
      <c r="C371" s="57" t="s">
        <v>304</v>
      </c>
      <c r="D371" s="81"/>
      <c r="E371" s="77">
        <f>E372</f>
        <v>4083300</v>
      </c>
      <c r="F371" s="77">
        <f>F372</f>
        <v>4083300</v>
      </c>
      <c r="G371" s="78">
        <f t="shared" si="9"/>
        <v>0</v>
      </c>
    </row>
    <row r="372" spans="1:1024" ht="56.25">
      <c r="A372" s="43"/>
      <c r="B372" s="43" t="s">
        <v>166</v>
      </c>
      <c r="C372" s="57" t="s">
        <v>304</v>
      </c>
      <c r="D372" s="81">
        <v>600</v>
      </c>
      <c r="E372" s="77">
        <f>'приложение 5'!I569</f>
        <v>4083300</v>
      </c>
      <c r="F372" s="77">
        <f>'приложение 5'!J569</f>
        <v>4083300</v>
      </c>
      <c r="G372" s="78">
        <f t="shared" si="9"/>
        <v>0</v>
      </c>
    </row>
    <row r="373" spans="1:1024" ht="56.25">
      <c r="A373" s="43"/>
      <c r="B373" s="43" t="s">
        <v>305</v>
      </c>
      <c r="C373" s="57">
        <v>6720000000</v>
      </c>
      <c r="D373" s="44"/>
      <c r="E373" s="77">
        <f>E374</f>
        <v>105000</v>
      </c>
      <c r="F373" s="77">
        <f>F374</f>
        <v>105000</v>
      </c>
      <c r="G373" s="78">
        <f t="shared" si="9"/>
        <v>0</v>
      </c>
    </row>
    <row r="374" spans="1:1024" ht="56.25">
      <c r="A374" s="43"/>
      <c r="B374" s="43" t="s">
        <v>306</v>
      </c>
      <c r="C374" s="57">
        <v>6720010530</v>
      </c>
      <c r="D374" s="44"/>
      <c r="E374" s="77">
        <f>E375</f>
        <v>105000</v>
      </c>
      <c r="F374" s="77">
        <f>F375</f>
        <v>105000</v>
      </c>
      <c r="G374" s="78">
        <f t="shared" si="9"/>
        <v>0</v>
      </c>
    </row>
    <row r="375" spans="1:1024" ht="56.25">
      <c r="A375" s="43"/>
      <c r="B375" s="43" t="s">
        <v>100</v>
      </c>
      <c r="C375" s="57">
        <v>6720010530</v>
      </c>
      <c r="D375" s="44" t="s">
        <v>101</v>
      </c>
      <c r="E375" s="77">
        <f>'приложение 5'!I140</f>
        <v>105000</v>
      </c>
      <c r="F375" s="77">
        <f>'приложение 5'!J140</f>
        <v>105000</v>
      </c>
      <c r="G375" s="78">
        <f t="shared" si="9"/>
        <v>0</v>
      </c>
    </row>
    <row r="376" spans="1:1024" s="73" customFormat="1" ht="37.5">
      <c r="A376" s="68" t="s">
        <v>307</v>
      </c>
      <c r="B376" s="68" t="s">
        <v>308</v>
      </c>
      <c r="C376" s="74">
        <v>6800000000</v>
      </c>
      <c r="D376" s="83"/>
      <c r="E376" s="76">
        <f t="shared" ref="E376:F378" si="11">E377</f>
        <v>70000</v>
      </c>
      <c r="F376" s="76">
        <f t="shared" si="11"/>
        <v>70000</v>
      </c>
      <c r="G376" s="72">
        <f t="shared" si="9"/>
        <v>0</v>
      </c>
      <c r="AMJ376"/>
    </row>
    <row r="377" spans="1:1024" ht="37.5">
      <c r="A377" s="43"/>
      <c r="B377" s="43" t="s">
        <v>309</v>
      </c>
      <c r="C377" s="57">
        <v>6810000000</v>
      </c>
      <c r="D377" s="44"/>
      <c r="E377" s="77">
        <f t="shared" si="11"/>
        <v>70000</v>
      </c>
      <c r="F377" s="77">
        <f t="shared" si="11"/>
        <v>70000</v>
      </c>
      <c r="G377" s="78">
        <f t="shared" si="9"/>
        <v>0</v>
      </c>
    </row>
    <row r="378" spans="1:1024">
      <c r="A378" s="43"/>
      <c r="B378" s="43" t="s">
        <v>310</v>
      </c>
      <c r="C378" s="57">
        <v>6810010490</v>
      </c>
      <c r="D378" s="44"/>
      <c r="E378" s="77">
        <f t="shared" si="11"/>
        <v>70000</v>
      </c>
      <c r="F378" s="77">
        <f t="shared" si="11"/>
        <v>70000</v>
      </c>
      <c r="G378" s="78">
        <f t="shared" si="9"/>
        <v>0</v>
      </c>
    </row>
    <row r="379" spans="1:1024" ht="56.25">
      <c r="A379" s="43"/>
      <c r="B379" s="43" t="s">
        <v>100</v>
      </c>
      <c r="C379" s="57">
        <v>6810010490</v>
      </c>
      <c r="D379" s="44" t="s">
        <v>101</v>
      </c>
      <c r="E379" s="77">
        <f>'приложение 5'!I144</f>
        <v>70000</v>
      </c>
      <c r="F379" s="77">
        <f>'приложение 5'!J144</f>
        <v>70000</v>
      </c>
      <c r="G379" s="78">
        <f t="shared" si="9"/>
        <v>0</v>
      </c>
    </row>
    <row r="380" spans="1:1024" s="73" customFormat="1" ht="150">
      <c r="A380" s="68" t="s">
        <v>311</v>
      </c>
      <c r="B380" s="68" t="s">
        <v>312</v>
      </c>
      <c r="C380" s="74">
        <v>6900000000</v>
      </c>
      <c r="D380" s="83"/>
      <c r="E380" s="76">
        <f>E381</f>
        <v>999700</v>
      </c>
      <c r="F380" s="76">
        <f>F381</f>
        <v>956620</v>
      </c>
      <c r="G380" s="72">
        <f t="shared" si="9"/>
        <v>43080</v>
      </c>
      <c r="AMJ380"/>
    </row>
    <row r="381" spans="1:1024" ht="37.9" customHeight="1">
      <c r="A381" s="43"/>
      <c r="B381" s="43" t="s">
        <v>313</v>
      </c>
      <c r="C381" s="57">
        <v>6910000000</v>
      </c>
      <c r="D381" s="81"/>
      <c r="E381" s="77">
        <f>E382</f>
        <v>999700</v>
      </c>
      <c r="F381" s="77">
        <f>F382</f>
        <v>956620</v>
      </c>
      <c r="G381" s="78">
        <f t="shared" si="9"/>
        <v>43080</v>
      </c>
    </row>
    <row r="382" spans="1:1024" ht="150">
      <c r="A382" s="43"/>
      <c r="B382" s="43" t="s">
        <v>314</v>
      </c>
      <c r="C382" s="57">
        <v>6910010500</v>
      </c>
      <c r="D382" s="81"/>
      <c r="E382" s="77">
        <f>E383+E384</f>
        <v>999700</v>
      </c>
      <c r="F382" s="77">
        <f>F383+F384</f>
        <v>956620</v>
      </c>
      <c r="G382" s="78">
        <f t="shared" si="9"/>
        <v>43080</v>
      </c>
    </row>
    <row r="383" spans="1:1024" ht="56.25">
      <c r="A383" s="43"/>
      <c r="B383" s="43" t="s">
        <v>100</v>
      </c>
      <c r="C383" s="57">
        <v>6910010500</v>
      </c>
      <c r="D383" s="81">
        <v>200</v>
      </c>
      <c r="E383" s="77">
        <f>'приложение 5'!I670+'приложение 5'!I766</f>
        <v>959700</v>
      </c>
      <c r="F383" s="77">
        <f>'приложение 5'!J670+'приложение 5'!J766</f>
        <v>916620</v>
      </c>
      <c r="G383" s="78">
        <f t="shared" si="9"/>
        <v>43080</v>
      </c>
    </row>
    <row r="384" spans="1:1024" ht="56.25">
      <c r="A384" s="43"/>
      <c r="B384" s="43" t="s">
        <v>166</v>
      </c>
      <c r="C384" s="57">
        <v>6910010500</v>
      </c>
      <c r="D384" s="81">
        <v>600</v>
      </c>
      <c r="E384" s="77">
        <f>'приложение 5'!I671</f>
        <v>40000</v>
      </c>
      <c r="F384" s="77">
        <f>'приложение 5'!J671</f>
        <v>40000</v>
      </c>
      <c r="G384" s="78">
        <f t="shared" si="9"/>
        <v>0</v>
      </c>
    </row>
    <row r="385" spans="1:1024" s="73" customFormat="1" ht="37.5">
      <c r="A385" s="68" t="s">
        <v>315</v>
      </c>
      <c r="B385" s="68" t="s">
        <v>316</v>
      </c>
      <c r="C385" s="74">
        <v>7000000000</v>
      </c>
      <c r="D385" s="85"/>
      <c r="E385" s="76">
        <f>E386+E394</f>
        <v>16894041.189999998</v>
      </c>
      <c r="F385" s="76">
        <f>F386+F394</f>
        <v>16894041.189999998</v>
      </c>
      <c r="G385" s="72">
        <f t="shared" si="9"/>
        <v>0</v>
      </c>
      <c r="AMJ385"/>
    </row>
    <row r="386" spans="1:1024" s="73" customFormat="1" ht="37.5">
      <c r="A386" s="43"/>
      <c r="B386" s="43" t="s">
        <v>317</v>
      </c>
      <c r="C386" s="57">
        <v>7010000000</v>
      </c>
      <c r="D386" s="44"/>
      <c r="E386" s="77">
        <f>E387+E390+E392</f>
        <v>16784041.189999998</v>
      </c>
      <c r="F386" s="77">
        <f>F387+F390+F392</f>
        <v>16784041.189999998</v>
      </c>
      <c r="G386" s="78">
        <f t="shared" si="9"/>
        <v>0</v>
      </c>
      <c r="AMJ386"/>
    </row>
    <row r="387" spans="1:1024" s="73" customFormat="1" ht="37.5">
      <c r="A387" s="43"/>
      <c r="B387" s="43" t="s">
        <v>127</v>
      </c>
      <c r="C387" s="57">
        <v>7010000590</v>
      </c>
      <c r="D387" s="44"/>
      <c r="E387" s="77">
        <f>E388+E389</f>
        <v>11416641.189999999</v>
      </c>
      <c r="F387" s="77">
        <f>F388+F389</f>
        <v>11416641.189999999</v>
      </c>
      <c r="G387" s="78">
        <f t="shared" si="9"/>
        <v>0</v>
      </c>
      <c r="AMJ387"/>
    </row>
    <row r="388" spans="1:1024" s="73" customFormat="1" ht="56.25">
      <c r="A388" s="43"/>
      <c r="B388" s="43" t="s">
        <v>100</v>
      </c>
      <c r="C388" s="57">
        <v>7010000590</v>
      </c>
      <c r="D388" s="44" t="s">
        <v>101</v>
      </c>
      <c r="E388" s="77">
        <f>'приложение 5'!I264</f>
        <v>90000</v>
      </c>
      <c r="F388" s="77">
        <f>'приложение 5'!J264</f>
        <v>90000</v>
      </c>
      <c r="G388" s="78">
        <f t="shared" si="9"/>
        <v>0</v>
      </c>
      <c r="AMJ388"/>
    </row>
    <row r="389" spans="1:1024" s="73" customFormat="1" ht="56.25">
      <c r="A389" s="43"/>
      <c r="B389" s="43" t="s">
        <v>166</v>
      </c>
      <c r="C389" s="57">
        <v>7010000590</v>
      </c>
      <c r="D389" s="44" t="s">
        <v>196</v>
      </c>
      <c r="E389" s="77">
        <f>'приложение 5'!I573</f>
        <v>11326641.189999999</v>
      </c>
      <c r="F389" s="77">
        <f>'приложение 5'!J573</f>
        <v>11326641.189999999</v>
      </c>
      <c r="G389" s="78">
        <f t="shared" si="9"/>
        <v>0</v>
      </c>
      <c r="AMJ389"/>
    </row>
    <row r="390" spans="1:1024" s="73" customFormat="1" ht="112.5">
      <c r="A390" s="43"/>
      <c r="B390" s="43" t="s">
        <v>318</v>
      </c>
      <c r="C390" s="57">
        <v>7010063110</v>
      </c>
      <c r="D390" s="81"/>
      <c r="E390" s="77">
        <f>E391</f>
        <v>2526800</v>
      </c>
      <c r="F390" s="77">
        <f>F391</f>
        <v>2526800</v>
      </c>
      <c r="G390" s="78">
        <f t="shared" si="9"/>
        <v>0</v>
      </c>
      <c r="AMJ390"/>
    </row>
    <row r="391" spans="1:1024" s="73" customFormat="1" ht="56.25">
      <c r="A391" s="43"/>
      <c r="B391" s="43" t="s">
        <v>166</v>
      </c>
      <c r="C391" s="57">
        <v>7010063110</v>
      </c>
      <c r="D391" s="81">
        <v>600</v>
      </c>
      <c r="E391" s="77">
        <f>'приложение 5'!I575</f>
        <v>2526800</v>
      </c>
      <c r="F391" s="77">
        <f>'приложение 5'!J575</f>
        <v>2526800</v>
      </c>
      <c r="G391" s="78">
        <f t="shared" si="9"/>
        <v>0</v>
      </c>
      <c r="AMJ391"/>
    </row>
    <row r="392" spans="1:1024" s="73" customFormat="1" ht="75">
      <c r="A392" s="43"/>
      <c r="B392" s="43" t="s">
        <v>319</v>
      </c>
      <c r="C392" s="57" t="s">
        <v>320</v>
      </c>
      <c r="D392" s="81"/>
      <c r="E392" s="77">
        <f>E393</f>
        <v>2840600</v>
      </c>
      <c r="F392" s="77">
        <f>F393</f>
        <v>2840600</v>
      </c>
      <c r="G392" s="78">
        <f t="shared" ref="G392:G455" si="12">E392-F392</f>
        <v>0</v>
      </c>
      <c r="AMJ392"/>
    </row>
    <row r="393" spans="1:1024" s="73" customFormat="1" ht="56.25">
      <c r="A393" s="43"/>
      <c r="B393" s="43" t="s">
        <v>166</v>
      </c>
      <c r="C393" s="57" t="s">
        <v>320</v>
      </c>
      <c r="D393" s="81">
        <v>600</v>
      </c>
      <c r="E393" s="77">
        <f>'приложение 5'!I577</f>
        <v>2840600</v>
      </c>
      <c r="F393" s="77">
        <f>'приложение 5'!J577</f>
        <v>2840600</v>
      </c>
      <c r="G393" s="78">
        <f t="shared" si="12"/>
        <v>0</v>
      </c>
      <c r="AMJ393"/>
    </row>
    <row r="394" spans="1:1024" s="73" customFormat="1">
      <c r="A394" s="43"/>
      <c r="B394" s="43" t="s">
        <v>321</v>
      </c>
      <c r="C394" s="57">
        <v>7020000000</v>
      </c>
      <c r="D394" s="81"/>
      <c r="E394" s="77">
        <f>E395</f>
        <v>110000</v>
      </c>
      <c r="F394" s="77">
        <f>F395</f>
        <v>110000</v>
      </c>
      <c r="G394" s="78">
        <f t="shared" si="12"/>
        <v>0</v>
      </c>
      <c r="AMJ394"/>
    </row>
    <row r="395" spans="1:1024" s="73" customFormat="1" ht="75">
      <c r="A395" s="43"/>
      <c r="B395" s="43" t="s">
        <v>322</v>
      </c>
      <c r="C395" s="57">
        <v>7020010060</v>
      </c>
      <c r="D395" s="81"/>
      <c r="E395" s="77">
        <f>E396</f>
        <v>110000</v>
      </c>
      <c r="F395" s="77">
        <f>F396</f>
        <v>110000</v>
      </c>
      <c r="G395" s="78">
        <f t="shared" si="12"/>
        <v>0</v>
      </c>
      <c r="AMJ395"/>
    </row>
    <row r="396" spans="1:1024" s="73" customFormat="1" ht="37.5">
      <c r="A396" s="43"/>
      <c r="B396" s="43" t="s">
        <v>130</v>
      </c>
      <c r="C396" s="57">
        <v>7020010060</v>
      </c>
      <c r="D396" s="81">
        <v>300</v>
      </c>
      <c r="E396" s="77">
        <f>'приложение 5'!I675+'приложение 5'!I624</f>
        <v>110000</v>
      </c>
      <c r="F396" s="77">
        <f>'приложение 5'!J675+'приложение 5'!J624</f>
        <v>110000</v>
      </c>
      <c r="G396" s="78">
        <f t="shared" si="12"/>
        <v>0</v>
      </c>
      <c r="AMJ396"/>
    </row>
    <row r="397" spans="1:1024" s="73" customFormat="1" ht="37.5">
      <c r="A397" s="68" t="s">
        <v>323</v>
      </c>
      <c r="B397" s="68" t="s">
        <v>324</v>
      </c>
      <c r="C397" s="74">
        <v>7100000000</v>
      </c>
      <c r="D397" s="85"/>
      <c r="E397" s="76">
        <f>E398</f>
        <v>2012000</v>
      </c>
      <c r="F397" s="76">
        <f>F398</f>
        <v>2012000</v>
      </c>
      <c r="G397" s="72">
        <f t="shared" si="12"/>
        <v>0</v>
      </c>
      <c r="AMJ397"/>
    </row>
    <row r="398" spans="1:1024" s="73" customFormat="1" ht="75">
      <c r="A398" s="43"/>
      <c r="B398" s="43" t="s">
        <v>325</v>
      </c>
      <c r="C398" s="57">
        <v>7110000000</v>
      </c>
      <c r="D398" s="81"/>
      <c r="E398" s="77">
        <f>E399</f>
        <v>2012000</v>
      </c>
      <c r="F398" s="77">
        <f>F399</f>
        <v>2012000</v>
      </c>
      <c r="G398" s="78">
        <f t="shared" si="12"/>
        <v>0</v>
      </c>
      <c r="AMJ398"/>
    </row>
    <row r="399" spans="1:1024" s="73" customFormat="1" ht="56.25">
      <c r="A399" s="43"/>
      <c r="B399" s="43" t="s">
        <v>326</v>
      </c>
      <c r="C399" s="57">
        <v>7110010610</v>
      </c>
      <c r="D399" s="81"/>
      <c r="E399" s="77">
        <f>E401+E402+E400</f>
        <v>2012000</v>
      </c>
      <c r="F399" s="77">
        <f>F401+F402+F400</f>
        <v>2012000</v>
      </c>
      <c r="G399" s="78">
        <f t="shared" si="12"/>
        <v>0</v>
      </c>
      <c r="AMJ399"/>
    </row>
    <row r="400" spans="1:1024" s="73" customFormat="1" ht="112.5">
      <c r="A400" s="43"/>
      <c r="B400" s="43" t="s">
        <v>97</v>
      </c>
      <c r="C400" s="57">
        <v>7110010610</v>
      </c>
      <c r="D400" s="44" t="s">
        <v>98</v>
      </c>
      <c r="E400" s="77">
        <f>'приложение 5'!I770</f>
        <v>10482.4</v>
      </c>
      <c r="F400" s="77">
        <f>'приложение 5'!J770</f>
        <v>10482.4</v>
      </c>
      <c r="G400" s="78">
        <f t="shared" si="12"/>
        <v>0</v>
      </c>
      <c r="AMJ400"/>
    </row>
    <row r="401" spans="1:1024" s="73" customFormat="1" ht="56.25">
      <c r="A401" s="43"/>
      <c r="B401" s="43" t="s">
        <v>100</v>
      </c>
      <c r="C401" s="57">
        <v>7110010610</v>
      </c>
      <c r="D401" s="81">
        <v>200</v>
      </c>
      <c r="E401" s="77">
        <f>'приложение 5'!I679+'приложение 5'!I771+'приложение 5'!I148</f>
        <v>1906517.6</v>
      </c>
      <c r="F401" s="77">
        <f>'приложение 5'!J679+'приложение 5'!J771+'приложение 5'!J148</f>
        <v>1906517.6</v>
      </c>
      <c r="G401" s="78">
        <f t="shared" si="12"/>
        <v>0</v>
      </c>
      <c r="AMJ401"/>
    </row>
    <row r="402" spans="1:1024" s="73" customFormat="1" ht="56.25">
      <c r="A402" s="43"/>
      <c r="B402" s="43" t="s">
        <v>166</v>
      </c>
      <c r="C402" s="57">
        <v>7110010610</v>
      </c>
      <c r="D402" s="81">
        <v>600</v>
      </c>
      <c r="E402" s="77">
        <f>'приложение 5'!I581</f>
        <v>95000</v>
      </c>
      <c r="F402" s="77">
        <f>'приложение 5'!J581</f>
        <v>95000</v>
      </c>
      <c r="G402" s="78">
        <f t="shared" si="12"/>
        <v>0</v>
      </c>
      <c r="AMJ402"/>
    </row>
    <row r="403" spans="1:1024" s="73" customFormat="1" ht="75">
      <c r="A403" s="68" t="s">
        <v>327</v>
      </c>
      <c r="B403" s="68" t="s">
        <v>328</v>
      </c>
      <c r="C403" s="74">
        <v>7200000000</v>
      </c>
      <c r="D403" s="83"/>
      <c r="E403" s="76">
        <f>E404+E413</f>
        <v>11316200</v>
      </c>
      <c r="F403" s="76">
        <f>F404+F413</f>
        <v>10346135.98</v>
      </c>
      <c r="G403" s="72">
        <f t="shared" si="12"/>
        <v>970064.01999999955</v>
      </c>
      <c r="AMJ403"/>
    </row>
    <row r="404" spans="1:1024" s="73" customFormat="1" ht="56.25">
      <c r="A404" s="43"/>
      <c r="B404" s="43" t="s">
        <v>329</v>
      </c>
      <c r="C404" s="57">
        <v>7210000000</v>
      </c>
      <c r="D404" s="44"/>
      <c r="E404" s="77">
        <f>E407+E409+E405+E411</f>
        <v>10786200</v>
      </c>
      <c r="F404" s="77">
        <f>F407+F409+F405+F411</f>
        <v>9816135.9800000004</v>
      </c>
      <c r="G404" s="78">
        <f t="shared" si="12"/>
        <v>970064.01999999955</v>
      </c>
      <c r="AMJ404"/>
    </row>
    <row r="405" spans="1:1024" s="73" customFormat="1">
      <c r="A405" s="43"/>
      <c r="B405" s="43" t="s">
        <v>330</v>
      </c>
      <c r="C405" s="57" t="s">
        <v>331</v>
      </c>
      <c r="D405" s="44"/>
      <c r="E405" s="77">
        <f>E406</f>
        <v>1977300</v>
      </c>
      <c r="F405" s="77">
        <f>F406</f>
        <v>1870517.98</v>
      </c>
      <c r="G405" s="78">
        <f t="shared" si="12"/>
        <v>106782.02000000002</v>
      </c>
      <c r="AMJ405"/>
    </row>
    <row r="406" spans="1:1024" s="73" customFormat="1" ht="56.25">
      <c r="A406" s="43"/>
      <c r="B406" s="43" t="s">
        <v>100</v>
      </c>
      <c r="C406" s="57" t="s">
        <v>331</v>
      </c>
      <c r="D406" s="44" t="s">
        <v>101</v>
      </c>
      <c r="E406" s="77">
        <f>'приложение 5'!I418</f>
        <v>1977300</v>
      </c>
      <c r="F406" s="77">
        <f>'приложение 5'!J418</f>
        <v>1870517.98</v>
      </c>
      <c r="G406" s="78">
        <f t="shared" si="12"/>
        <v>106782.02000000002</v>
      </c>
      <c r="AMJ406"/>
    </row>
    <row r="407" spans="1:1024" s="73" customFormat="1" ht="56.25">
      <c r="A407" s="43"/>
      <c r="B407" s="43" t="s">
        <v>332</v>
      </c>
      <c r="C407" s="57" t="s">
        <v>333</v>
      </c>
      <c r="D407" s="44"/>
      <c r="E407" s="77">
        <f>E408</f>
        <v>7945700</v>
      </c>
      <c r="F407" s="77">
        <f>F408</f>
        <v>7945618</v>
      </c>
      <c r="G407" s="78">
        <f t="shared" si="12"/>
        <v>82</v>
      </c>
      <c r="AMJ407"/>
    </row>
    <row r="408" spans="1:1024" s="73" customFormat="1" ht="56.25">
      <c r="A408" s="43"/>
      <c r="B408" s="43" t="s">
        <v>100</v>
      </c>
      <c r="C408" s="57" t="s">
        <v>333</v>
      </c>
      <c r="D408" s="44" t="s">
        <v>101</v>
      </c>
      <c r="E408" s="77">
        <f>'приложение 5'!I172</f>
        <v>7945700</v>
      </c>
      <c r="F408" s="77">
        <f>'приложение 5'!J172</f>
        <v>7945618</v>
      </c>
      <c r="G408" s="78">
        <f t="shared" si="12"/>
        <v>82</v>
      </c>
      <c r="AMJ408"/>
    </row>
    <row r="409" spans="1:1024" s="73" customFormat="1" ht="56.25" hidden="1">
      <c r="A409" s="43"/>
      <c r="B409" s="43" t="s">
        <v>334</v>
      </c>
      <c r="C409" s="57" t="s">
        <v>335</v>
      </c>
      <c r="D409" s="44"/>
      <c r="E409" s="77">
        <f>E410</f>
        <v>0</v>
      </c>
      <c r="F409" s="77">
        <f>F410</f>
        <v>0</v>
      </c>
      <c r="G409" s="78">
        <f t="shared" si="12"/>
        <v>0</v>
      </c>
      <c r="AMJ409"/>
    </row>
    <row r="410" spans="1:1024" s="73" customFormat="1" ht="56.25" hidden="1">
      <c r="A410" s="43"/>
      <c r="B410" s="43" t="s">
        <v>100</v>
      </c>
      <c r="C410" s="57" t="s">
        <v>335</v>
      </c>
      <c r="D410" s="44" t="s">
        <v>101</v>
      </c>
      <c r="E410" s="77">
        <f>'приложение 5'!I420</f>
        <v>0</v>
      </c>
      <c r="F410" s="77">
        <f>'приложение 5'!J420</f>
        <v>0</v>
      </c>
      <c r="G410" s="78">
        <f t="shared" si="12"/>
        <v>0</v>
      </c>
      <c r="AMJ410"/>
    </row>
    <row r="411" spans="1:1024" s="73" customFormat="1">
      <c r="A411" s="43"/>
      <c r="B411" s="43" t="s">
        <v>330</v>
      </c>
      <c r="C411" s="57" t="s">
        <v>336</v>
      </c>
      <c r="D411" s="44"/>
      <c r="E411" s="77">
        <f>E412</f>
        <v>863200</v>
      </c>
      <c r="F411" s="77">
        <f>F412</f>
        <v>0</v>
      </c>
      <c r="G411" s="78">
        <f t="shared" si="12"/>
        <v>863200</v>
      </c>
      <c r="AMJ411"/>
    </row>
    <row r="412" spans="1:1024" s="73" customFormat="1" ht="56.25">
      <c r="A412" s="43"/>
      <c r="B412" s="43" t="s">
        <v>100</v>
      </c>
      <c r="C412" s="57" t="s">
        <v>336</v>
      </c>
      <c r="D412" s="44" t="s">
        <v>101</v>
      </c>
      <c r="E412" s="77">
        <f>'приложение 5'!I422</f>
        <v>863200</v>
      </c>
      <c r="F412" s="77">
        <f>'приложение 5'!J422</f>
        <v>0</v>
      </c>
      <c r="G412" s="78">
        <f t="shared" si="12"/>
        <v>863200</v>
      </c>
      <c r="AMJ412"/>
    </row>
    <row r="413" spans="1:1024" s="73" customFormat="1" ht="37.5">
      <c r="A413" s="43"/>
      <c r="B413" s="43" t="s">
        <v>337</v>
      </c>
      <c r="C413" s="57">
        <v>7220000000</v>
      </c>
      <c r="D413" s="44"/>
      <c r="E413" s="77">
        <f>E414</f>
        <v>530000</v>
      </c>
      <c r="F413" s="77">
        <f>F414</f>
        <v>530000</v>
      </c>
      <c r="G413" s="78">
        <f t="shared" si="12"/>
        <v>0</v>
      </c>
      <c r="AMJ413"/>
    </row>
    <row r="414" spans="1:1024" s="73" customFormat="1" ht="37.5">
      <c r="A414" s="43"/>
      <c r="B414" s="43" t="s">
        <v>338</v>
      </c>
      <c r="C414" s="57">
        <v>7220010770</v>
      </c>
      <c r="D414" s="44"/>
      <c r="E414" s="77">
        <f>E415</f>
        <v>530000</v>
      </c>
      <c r="F414" s="77">
        <f>F415</f>
        <v>530000</v>
      </c>
      <c r="G414" s="78">
        <f t="shared" si="12"/>
        <v>0</v>
      </c>
      <c r="AMJ414"/>
    </row>
    <row r="415" spans="1:1024" s="73" customFormat="1" ht="56.25">
      <c r="A415" s="43"/>
      <c r="B415" s="43" t="s">
        <v>100</v>
      </c>
      <c r="C415" s="57">
        <v>7220010770</v>
      </c>
      <c r="D415" s="44" t="s">
        <v>101</v>
      </c>
      <c r="E415" s="77">
        <f>'приложение 5'!I175</f>
        <v>530000</v>
      </c>
      <c r="F415" s="77">
        <f>'приложение 5'!J175</f>
        <v>530000</v>
      </c>
      <c r="G415" s="78">
        <f t="shared" si="12"/>
        <v>0</v>
      </c>
      <c r="AMJ415"/>
    </row>
    <row r="416" spans="1:1024" s="73" customFormat="1" ht="37.5">
      <c r="A416" s="68" t="s">
        <v>339</v>
      </c>
      <c r="B416" s="68" t="s">
        <v>340</v>
      </c>
      <c r="C416" s="74">
        <v>7300000000</v>
      </c>
      <c r="D416" s="83"/>
      <c r="E416" s="76">
        <f>E417+E423+E426+E433</f>
        <v>262630082.38999999</v>
      </c>
      <c r="F416" s="76">
        <f>F417+F423+F426+F433</f>
        <v>189736517.41999999</v>
      </c>
      <c r="G416" s="72">
        <f t="shared" si="12"/>
        <v>72893564.969999999</v>
      </c>
      <c r="AMJ416"/>
    </row>
    <row r="417" spans="1:1024" s="73" customFormat="1" ht="37.5">
      <c r="A417" s="43"/>
      <c r="B417" s="43" t="s">
        <v>341</v>
      </c>
      <c r="C417" s="57">
        <v>7310000000</v>
      </c>
      <c r="D417" s="44"/>
      <c r="E417" s="77">
        <f>E418+E420</f>
        <v>6809520</v>
      </c>
      <c r="F417" s="77">
        <f>F418+F420</f>
        <v>6801697.4199999999</v>
      </c>
      <c r="G417" s="78">
        <f t="shared" si="12"/>
        <v>7822.5800000000745</v>
      </c>
      <c r="AMJ417"/>
    </row>
    <row r="418" spans="1:1024" s="73" customFormat="1" ht="56.25">
      <c r="A418" s="43"/>
      <c r="B418" s="43" t="s">
        <v>342</v>
      </c>
      <c r="C418" s="57">
        <v>7310010140</v>
      </c>
      <c r="D418" s="44"/>
      <c r="E418" s="77">
        <f>E419</f>
        <v>3764567</v>
      </c>
      <c r="F418" s="77">
        <f>F419</f>
        <v>3756744.42</v>
      </c>
      <c r="G418" s="78">
        <f t="shared" si="12"/>
        <v>7822.5800000000745</v>
      </c>
      <c r="AMJ418"/>
    </row>
    <row r="419" spans="1:1024" s="73" customFormat="1" ht="56.25">
      <c r="A419" s="43"/>
      <c r="B419" s="43" t="s">
        <v>100</v>
      </c>
      <c r="C419" s="57">
        <v>7310010140</v>
      </c>
      <c r="D419" s="44" t="s">
        <v>101</v>
      </c>
      <c r="E419" s="77">
        <f>'приложение 5'!I216</f>
        <v>3764567</v>
      </c>
      <c r="F419" s="77">
        <f>'приложение 5'!J216</f>
        <v>3756744.42</v>
      </c>
      <c r="G419" s="78">
        <f t="shared" si="12"/>
        <v>7822.5800000000745</v>
      </c>
      <c r="AMJ419"/>
    </row>
    <row r="420" spans="1:1024" s="73" customFormat="1" ht="37.5">
      <c r="A420" s="43"/>
      <c r="B420" s="43" t="s">
        <v>343</v>
      </c>
      <c r="C420" s="57">
        <v>7310010860</v>
      </c>
      <c r="D420" s="44"/>
      <c r="E420" s="77">
        <f>E421+E422</f>
        <v>3044953</v>
      </c>
      <c r="F420" s="77">
        <f>F421+F422</f>
        <v>3044953</v>
      </c>
      <c r="G420" s="78">
        <f t="shared" si="12"/>
        <v>0</v>
      </c>
      <c r="AMJ420"/>
    </row>
    <row r="421" spans="1:1024" s="73" customFormat="1" ht="56.25" hidden="1">
      <c r="A421" s="43"/>
      <c r="B421" s="43" t="s">
        <v>100</v>
      </c>
      <c r="C421" s="57">
        <v>7310010860</v>
      </c>
      <c r="D421" s="44" t="s">
        <v>101</v>
      </c>
      <c r="E421" s="77">
        <f>'приложение 5'!I218</f>
        <v>0</v>
      </c>
      <c r="F421" s="77">
        <f>'приложение 5'!J218</f>
        <v>0</v>
      </c>
      <c r="G421" s="78">
        <f t="shared" si="12"/>
        <v>0</v>
      </c>
      <c r="AMJ421"/>
    </row>
    <row r="422" spans="1:1024" s="73" customFormat="1">
      <c r="A422" s="43"/>
      <c r="B422" s="43" t="s">
        <v>121</v>
      </c>
      <c r="C422" s="57">
        <v>7310010860</v>
      </c>
      <c r="D422" s="44" t="s">
        <v>122</v>
      </c>
      <c r="E422" s="77">
        <f>'приложение 5'!I219</f>
        <v>3044953</v>
      </c>
      <c r="F422" s="77">
        <f>'приложение 5'!J219</f>
        <v>3044953</v>
      </c>
      <c r="G422" s="78">
        <f t="shared" si="12"/>
        <v>0</v>
      </c>
      <c r="AMJ422"/>
    </row>
    <row r="423" spans="1:1024" s="73" customFormat="1" ht="37.5">
      <c r="A423" s="43"/>
      <c r="B423" s="43" t="s">
        <v>344</v>
      </c>
      <c r="C423" s="57">
        <v>7320000000</v>
      </c>
      <c r="D423" s="44"/>
      <c r="E423" s="77">
        <f>E424</f>
        <v>53000</v>
      </c>
      <c r="F423" s="77">
        <f>F424</f>
        <v>52920</v>
      </c>
      <c r="G423" s="78">
        <f t="shared" si="12"/>
        <v>80</v>
      </c>
      <c r="AMJ423"/>
    </row>
    <row r="424" spans="1:1024" s="73" customFormat="1" ht="93.75">
      <c r="A424" s="43"/>
      <c r="B424" s="43" t="s">
        <v>345</v>
      </c>
      <c r="C424" s="57">
        <v>7320010080</v>
      </c>
      <c r="D424" s="44"/>
      <c r="E424" s="77">
        <f>E425</f>
        <v>53000</v>
      </c>
      <c r="F424" s="77">
        <f>F425</f>
        <v>52920</v>
      </c>
      <c r="G424" s="78">
        <f t="shared" si="12"/>
        <v>80</v>
      </c>
      <c r="AMJ424"/>
    </row>
    <row r="425" spans="1:1024" s="73" customFormat="1" ht="56.25">
      <c r="A425" s="43"/>
      <c r="B425" s="43" t="s">
        <v>100</v>
      </c>
      <c r="C425" s="57">
        <v>7320010080</v>
      </c>
      <c r="D425" s="44" t="s">
        <v>101</v>
      </c>
      <c r="E425" s="77">
        <f>'приложение 5'!I222</f>
        <v>53000</v>
      </c>
      <c r="F425" s="77">
        <f>'приложение 5'!J222</f>
        <v>52920</v>
      </c>
      <c r="G425" s="78">
        <f t="shared" si="12"/>
        <v>80</v>
      </c>
      <c r="AMJ425"/>
    </row>
    <row r="426" spans="1:1024" s="73" customFormat="1" ht="38.85" customHeight="1">
      <c r="A426" s="43"/>
      <c r="B426" s="43" t="s">
        <v>346</v>
      </c>
      <c r="C426" s="57">
        <v>7330000000</v>
      </c>
      <c r="D426" s="44"/>
      <c r="E426" s="77">
        <f>E427+E430</f>
        <v>255621562.38999999</v>
      </c>
      <c r="F426" s="77">
        <f>F427+F430</f>
        <v>182735900</v>
      </c>
      <c r="G426" s="78">
        <f t="shared" si="12"/>
        <v>72885662.389999986</v>
      </c>
      <c r="AMJ426"/>
    </row>
    <row r="427" spans="1:1024" s="73" customFormat="1" ht="56.25">
      <c r="A427" s="43"/>
      <c r="B427" s="43" t="s">
        <v>347</v>
      </c>
      <c r="C427" s="57">
        <v>7330010720</v>
      </c>
      <c r="D427" s="44"/>
      <c r="E427" s="77">
        <f>E429+E428</f>
        <v>72885662.390000001</v>
      </c>
      <c r="F427" s="77">
        <f>F429+F428</f>
        <v>0</v>
      </c>
      <c r="G427" s="78">
        <f t="shared" si="12"/>
        <v>72885662.390000001</v>
      </c>
      <c r="AMJ427"/>
    </row>
    <row r="428" spans="1:1024" s="73" customFormat="1" ht="56.25">
      <c r="A428" s="43"/>
      <c r="B428" s="43" t="s">
        <v>100</v>
      </c>
      <c r="C428" s="57">
        <v>7330010720</v>
      </c>
      <c r="D428" s="44" t="s">
        <v>101</v>
      </c>
      <c r="E428" s="77">
        <f>'приложение 5'!I225</f>
        <v>5000000</v>
      </c>
      <c r="F428" s="77">
        <f>'приложение 5'!J225</f>
        <v>0</v>
      </c>
      <c r="G428" s="78">
        <f t="shared" si="12"/>
        <v>5000000</v>
      </c>
      <c r="AMJ428"/>
    </row>
    <row r="429" spans="1:1024" s="73" customFormat="1" ht="56.25">
      <c r="A429" s="43"/>
      <c r="B429" s="43" t="s">
        <v>229</v>
      </c>
      <c r="C429" s="57">
        <v>7330010720</v>
      </c>
      <c r="D429" s="44" t="s">
        <v>230</v>
      </c>
      <c r="E429" s="77">
        <f>'приложение 5'!I226</f>
        <v>67885662.390000001</v>
      </c>
      <c r="F429" s="77">
        <f>'приложение 5'!J226</f>
        <v>0</v>
      </c>
      <c r="G429" s="78">
        <f t="shared" si="12"/>
        <v>67885662.390000001</v>
      </c>
      <c r="AMJ429"/>
    </row>
    <row r="430" spans="1:1024" s="73" customFormat="1" ht="112.5">
      <c r="A430" s="43"/>
      <c r="B430" s="43" t="s">
        <v>348</v>
      </c>
      <c r="C430" s="57" t="s">
        <v>349</v>
      </c>
      <c r="D430" s="44"/>
      <c r="E430" s="77">
        <f>E432+E431</f>
        <v>182735900</v>
      </c>
      <c r="F430" s="77">
        <f>F432+F431</f>
        <v>182735900</v>
      </c>
      <c r="G430" s="78">
        <f t="shared" si="12"/>
        <v>0</v>
      </c>
      <c r="AMJ430"/>
    </row>
    <row r="431" spans="1:1024" s="73" customFormat="1" ht="56.25">
      <c r="A431" s="43"/>
      <c r="B431" s="43" t="s">
        <v>100</v>
      </c>
      <c r="C431" s="57" t="s">
        <v>349</v>
      </c>
      <c r="D431" s="44" t="s">
        <v>101</v>
      </c>
      <c r="E431" s="77">
        <f>'приложение 5'!I228</f>
        <v>182735900</v>
      </c>
      <c r="F431" s="77">
        <f>'приложение 5'!J228</f>
        <v>182735900</v>
      </c>
      <c r="G431" s="78">
        <f t="shared" si="12"/>
        <v>0</v>
      </c>
      <c r="AMJ431"/>
    </row>
    <row r="432" spans="1:1024" s="73" customFormat="1" ht="56.25" hidden="1">
      <c r="A432" s="43"/>
      <c r="B432" s="43" t="s">
        <v>229</v>
      </c>
      <c r="C432" s="57" t="s">
        <v>349</v>
      </c>
      <c r="D432" s="44" t="s">
        <v>230</v>
      </c>
      <c r="E432" s="77">
        <f>'приложение 5'!I229</f>
        <v>0</v>
      </c>
      <c r="F432" s="77">
        <f>'приложение 5'!J229</f>
        <v>0</v>
      </c>
      <c r="G432" s="78">
        <f t="shared" si="12"/>
        <v>0</v>
      </c>
      <c r="AMJ432"/>
    </row>
    <row r="433" spans="1:1024" s="73" customFormat="1" ht="75">
      <c r="A433" s="43"/>
      <c r="B433" s="43" t="s">
        <v>350</v>
      </c>
      <c r="C433" s="57">
        <v>7340000000</v>
      </c>
      <c r="D433" s="44"/>
      <c r="E433" s="77">
        <f>E434</f>
        <v>146000</v>
      </c>
      <c r="F433" s="77">
        <f>F434</f>
        <v>146000</v>
      </c>
      <c r="G433" s="78">
        <f t="shared" si="12"/>
        <v>0</v>
      </c>
      <c r="AMJ433"/>
    </row>
    <row r="434" spans="1:1024" s="73" customFormat="1" ht="37.5">
      <c r="A434" s="43"/>
      <c r="B434" s="43" t="s">
        <v>351</v>
      </c>
      <c r="C434" s="57">
        <v>7340010600</v>
      </c>
      <c r="D434" s="44"/>
      <c r="E434" s="77">
        <f>E435</f>
        <v>146000</v>
      </c>
      <c r="F434" s="77">
        <f>F435</f>
        <v>146000</v>
      </c>
      <c r="G434" s="78">
        <f t="shared" si="12"/>
        <v>0</v>
      </c>
      <c r="AMJ434"/>
    </row>
    <row r="435" spans="1:1024" s="73" customFormat="1" ht="56.25">
      <c r="A435" s="43"/>
      <c r="B435" s="43" t="s">
        <v>100</v>
      </c>
      <c r="C435" s="57">
        <v>7340010600</v>
      </c>
      <c r="D435" s="44" t="s">
        <v>101</v>
      </c>
      <c r="E435" s="77">
        <f>'приложение 5'!I232</f>
        <v>146000</v>
      </c>
      <c r="F435" s="77">
        <f>'приложение 5'!J232</f>
        <v>146000</v>
      </c>
      <c r="G435" s="78">
        <f t="shared" si="12"/>
        <v>0</v>
      </c>
      <c r="AMJ435"/>
    </row>
    <row r="436" spans="1:1024" s="73" customFormat="1" ht="56.25">
      <c r="A436" s="68" t="s">
        <v>352</v>
      </c>
      <c r="B436" s="68" t="s">
        <v>353</v>
      </c>
      <c r="C436" s="74">
        <v>9900000000</v>
      </c>
      <c r="D436" s="83"/>
      <c r="E436" s="76">
        <f>E467+E470+E475+E460+E437+E454+E450+E439+E446+E444+E478+E458+E442+E448+E456</f>
        <v>139619019.59999999</v>
      </c>
      <c r="F436" s="76">
        <f>F467+F470+F475+F460+F437+F454+F450+F439+F446+F444+F478+F458+F442+F448+F456</f>
        <v>95400394.649999991</v>
      </c>
      <c r="G436" s="72">
        <f t="shared" si="12"/>
        <v>44218624.950000003</v>
      </c>
      <c r="AMJ436"/>
    </row>
    <row r="437" spans="1:1024" s="73" customFormat="1" ht="75">
      <c r="A437" s="68"/>
      <c r="B437" s="43" t="s">
        <v>354</v>
      </c>
      <c r="C437" s="57">
        <v>9900010110</v>
      </c>
      <c r="D437" s="44"/>
      <c r="E437" s="77">
        <f>E438</f>
        <v>1581840</v>
      </c>
      <c r="F437" s="77">
        <f>F438</f>
        <v>1221682.72</v>
      </c>
      <c r="G437" s="78">
        <f t="shared" si="12"/>
        <v>360157.28</v>
      </c>
      <c r="AMJ437"/>
    </row>
    <row r="438" spans="1:1024" s="73" customFormat="1" ht="56.25">
      <c r="A438" s="68"/>
      <c r="B438" s="43" t="s">
        <v>100</v>
      </c>
      <c r="C438" s="57">
        <v>9900010110</v>
      </c>
      <c r="D438" s="44" t="s">
        <v>101</v>
      </c>
      <c r="E438" s="77">
        <f>'приложение 5'!I412</f>
        <v>1581840</v>
      </c>
      <c r="F438" s="77">
        <f>'приложение 5'!J412</f>
        <v>1221682.72</v>
      </c>
      <c r="G438" s="78">
        <f t="shared" si="12"/>
        <v>360157.28</v>
      </c>
      <c r="AMJ438"/>
    </row>
    <row r="439" spans="1:1024" s="73" customFormat="1" ht="56.25">
      <c r="A439" s="68"/>
      <c r="B439" s="43" t="s">
        <v>355</v>
      </c>
      <c r="C439" s="57">
        <v>9900010150</v>
      </c>
      <c r="D439" s="44"/>
      <c r="E439" s="77">
        <f>E440+E441</f>
        <v>10000000</v>
      </c>
      <c r="F439" s="77">
        <f>F440+F441</f>
        <v>10000000</v>
      </c>
      <c r="G439" s="78">
        <f t="shared" si="12"/>
        <v>0</v>
      </c>
      <c r="AMJ439"/>
    </row>
    <row r="440" spans="1:1024" s="73" customFormat="1" ht="56.25">
      <c r="A440" s="68"/>
      <c r="B440" s="43" t="s">
        <v>100</v>
      </c>
      <c r="C440" s="57">
        <v>9900010150</v>
      </c>
      <c r="D440" s="44" t="s">
        <v>101</v>
      </c>
      <c r="E440" s="77">
        <f>'приложение 5'!I93+'приложение 5'!I774</f>
        <v>100000</v>
      </c>
      <c r="F440" s="77">
        <f>'приложение 5'!J93+'приложение 5'!J774</f>
        <v>100000</v>
      </c>
      <c r="G440" s="78">
        <f t="shared" si="12"/>
        <v>0</v>
      </c>
      <c r="AMJ440"/>
    </row>
    <row r="441" spans="1:1024" s="73" customFormat="1" ht="56.25">
      <c r="A441" s="68"/>
      <c r="B441" s="43" t="s">
        <v>166</v>
      </c>
      <c r="C441" s="57">
        <v>9900010150</v>
      </c>
      <c r="D441" s="44" t="s">
        <v>196</v>
      </c>
      <c r="E441" s="77">
        <f>'приложение 5'!I584+'приложение 5'!I627+'приложение 5'!I722</f>
        <v>9900000</v>
      </c>
      <c r="F441" s="77">
        <f>'приложение 5'!J584+'приложение 5'!J627+'приложение 5'!J722</f>
        <v>9900000</v>
      </c>
      <c r="G441" s="78">
        <f t="shared" si="12"/>
        <v>0</v>
      </c>
      <c r="AMJ441"/>
    </row>
    <row r="442" spans="1:1024" s="73" customFormat="1" ht="38.85" customHeight="1">
      <c r="A442" s="68"/>
      <c r="B442" s="43" t="s">
        <v>356</v>
      </c>
      <c r="C442" s="57">
        <v>9900010580</v>
      </c>
      <c r="D442" s="44"/>
      <c r="E442" s="77">
        <f>E443</f>
        <v>40750000</v>
      </c>
      <c r="F442" s="77">
        <f>F443</f>
        <v>32900000</v>
      </c>
      <c r="G442" s="78">
        <f t="shared" si="12"/>
        <v>7850000</v>
      </c>
      <c r="AMJ442"/>
    </row>
    <row r="443" spans="1:1024" s="73" customFormat="1" ht="37.5">
      <c r="A443" s="68"/>
      <c r="B443" s="43" t="s">
        <v>130</v>
      </c>
      <c r="C443" s="57">
        <v>9900010580</v>
      </c>
      <c r="D443" s="44" t="s">
        <v>131</v>
      </c>
      <c r="E443" s="77">
        <f>'приложение 5'!I288</f>
        <v>40750000</v>
      </c>
      <c r="F443" s="77">
        <f>'приложение 5'!J288</f>
        <v>32900000</v>
      </c>
      <c r="G443" s="78">
        <f t="shared" si="12"/>
        <v>7850000</v>
      </c>
      <c r="AMJ443"/>
    </row>
    <row r="444" spans="1:1024" s="73" customFormat="1" ht="75">
      <c r="A444" s="68"/>
      <c r="B444" s="43" t="s">
        <v>357</v>
      </c>
      <c r="C444" s="57">
        <v>9900010620</v>
      </c>
      <c r="D444" s="44"/>
      <c r="E444" s="77">
        <f>E445</f>
        <v>7813300</v>
      </c>
      <c r="F444" s="77">
        <f>F445</f>
        <v>7812634.96</v>
      </c>
      <c r="G444" s="78">
        <f t="shared" si="12"/>
        <v>665.04000000003725</v>
      </c>
      <c r="AMJ444"/>
    </row>
    <row r="445" spans="1:1024" s="73" customFormat="1" ht="37.5">
      <c r="A445" s="68"/>
      <c r="B445" s="43" t="s">
        <v>130</v>
      </c>
      <c r="C445" s="57">
        <v>9900010620</v>
      </c>
      <c r="D445" s="44" t="s">
        <v>131</v>
      </c>
      <c r="E445" s="77">
        <f>'приложение 5'!I290</f>
        <v>7813300</v>
      </c>
      <c r="F445" s="77">
        <f>'приложение 5'!J290</f>
        <v>7812634.96</v>
      </c>
      <c r="G445" s="78">
        <f t="shared" si="12"/>
        <v>665.04000000003725</v>
      </c>
      <c r="AMJ445"/>
    </row>
    <row r="446" spans="1:1024" s="73" customFormat="1" ht="36.75" customHeight="1">
      <c r="A446" s="68"/>
      <c r="B446" s="43" t="s">
        <v>358</v>
      </c>
      <c r="C446" s="57">
        <v>9900010670</v>
      </c>
      <c r="D446" s="44"/>
      <c r="E446" s="77">
        <f>E447</f>
        <v>210000</v>
      </c>
      <c r="F446" s="77">
        <f>F447</f>
        <v>0</v>
      </c>
      <c r="G446" s="78">
        <f t="shared" si="12"/>
        <v>210000</v>
      </c>
      <c r="AMJ446"/>
    </row>
    <row r="447" spans="1:1024" s="73" customFormat="1" ht="56.25">
      <c r="A447" s="68"/>
      <c r="B447" s="43" t="s">
        <v>100</v>
      </c>
      <c r="C447" s="57">
        <v>9900010670</v>
      </c>
      <c r="D447" s="44" t="s">
        <v>101</v>
      </c>
      <c r="E447" s="77">
        <f>'приложение 5'!I95</f>
        <v>210000</v>
      </c>
      <c r="F447" s="77">
        <f>'приложение 5'!J95</f>
        <v>0</v>
      </c>
      <c r="G447" s="78">
        <f t="shared" si="12"/>
        <v>210000</v>
      </c>
      <c r="AMJ447"/>
    </row>
    <row r="448" spans="1:1024" s="73" customFormat="1" ht="37.5">
      <c r="A448" s="68"/>
      <c r="B448" s="43" t="s">
        <v>359</v>
      </c>
      <c r="C448" s="57">
        <v>9900010790</v>
      </c>
      <c r="D448" s="81"/>
      <c r="E448" s="77">
        <f>E449</f>
        <v>1875427.98</v>
      </c>
      <c r="F448" s="77">
        <f>F449</f>
        <v>1875427.98</v>
      </c>
      <c r="G448" s="78">
        <f t="shared" si="12"/>
        <v>0</v>
      </c>
      <c r="AMJ448"/>
    </row>
    <row r="449" spans="1:1024" s="73" customFormat="1" ht="56.25">
      <c r="A449" s="68"/>
      <c r="B449" s="43" t="s">
        <v>166</v>
      </c>
      <c r="C449" s="57">
        <v>9900010790</v>
      </c>
      <c r="D449" s="81">
        <v>600</v>
      </c>
      <c r="E449" s="77">
        <f>'приложение 5'!I536+'приложение 5'!I643</f>
        <v>1875427.98</v>
      </c>
      <c r="F449" s="77">
        <f>'приложение 5'!J536+'приложение 5'!J643</f>
        <v>1875427.98</v>
      </c>
      <c r="G449" s="78">
        <f t="shared" si="12"/>
        <v>0</v>
      </c>
      <c r="AMJ449"/>
    </row>
    <row r="450" spans="1:1024" s="73" customFormat="1">
      <c r="A450" s="43"/>
      <c r="B450" s="43" t="s">
        <v>360</v>
      </c>
      <c r="C450" s="57">
        <v>9900010910</v>
      </c>
      <c r="D450" s="44"/>
      <c r="E450" s="77">
        <f>E453+E451+E452</f>
        <v>1148636.9099999999</v>
      </c>
      <c r="F450" s="77">
        <f>F453+F451+F452</f>
        <v>696528.13</v>
      </c>
      <c r="G450" s="78">
        <f t="shared" si="12"/>
        <v>452108.77999999991</v>
      </c>
      <c r="AMJ450"/>
    </row>
    <row r="451" spans="1:1024" s="73" customFormat="1" ht="56.25">
      <c r="A451" s="43"/>
      <c r="B451" s="43" t="s">
        <v>100</v>
      </c>
      <c r="C451" s="57">
        <v>9900010910</v>
      </c>
      <c r="D451" s="44" t="s">
        <v>101</v>
      </c>
      <c r="E451" s="77">
        <f>'приложение 5'!I97</f>
        <v>203360</v>
      </c>
      <c r="F451" s="77">
        <f>'приложение 5'!J97</f>
        <v>203359.5</v>
      </c>
      <c r="G451" s="78">
        <f t="shared" si="12"/>
        <v>0.5</v>
      </c>
      <c r="AMJ451"/>
    </row>
    <row r="452" spans="1:1024" s="73" customFormat="1" ht="56.25">
      <c r="A452" s="43"/>
      <c r="B452" s="43" t="s">
        <v>166</v>
      </c>
      <c r="C452" s="57">
        <v>9900010910</v>
      </c>
      <c r="D452" s="44" t="s">
        <v>196</v>
      </c>
      <c r="E452" s="77">
        <f>'приложение 5'!I512</f>
        <v>148636.91</v>
      </c>
      <c r="F452" s="77">
        <f>'приложение 5'!J512</f>
        <v>148636.91</v>
      </c>
      <c r="G452" s="78">
        <f t="shared" si="12"/>
        <v>0</v>
      </c>
      <c r="AMJ452"/>
    </row>
    <row r="453" spans="1:1024" s="73" customFormat="1">
      <c r="A453" s="43"/>
      <c r="B453" s="43" t="s">
        <v>103</v>
      </c>
      <c r="C453" s="57">
        <v>9900010910</v>
      </c>
      <c r="D453" s="44" t="s">
        <v>104</v>
      </c>
      <c r="E453" s="77">
        <f>'приложение 5'!I98+'приложение 5'!I458+'приложение 5'!I513</f>
        <v>796640</v>
      </c>
      <c r="F453" s="77">
        <f>'приложение 5'!J98+'приложение 5'!J458+'приложение 5'!J513</f>
        <v>344531.72</v>
      </c>
      <c r="G453" s="78">
        <f t="shared" si="12"/>
        <v>452108.28</v>
      </c>
      <c r="AMJ453"/>
    </row>
    <row r="454" spans="1:1024" s="73" customFormat="1" ht="75">
      <c r="A454" s="43"/>
      <c r="B454" s="43" t="s">
        <v>361</v>
      </c>
      <c r="C454" s="57">
        <v>9900051200</v>
      </c>
      <c r="D454" s="44"/>
      <c r="E454" s="77">
        <f>E455</f>
        <v>8600</v>
      </c>
      <c r="F454" s="77">
        <f>F455</f>
        <v>8600</v>
      </c>
      <c r="G454" s="78">
        <f t="shared" si="12"/>
        <v>0</v>
      </c>
      <c r="AMJ454"/>
    </row>
    <row r="455" spans="1:1024" s="73" customFormat="1" ht="56.25">
      <c r="A455" s="43"/>
      <c r="B455" s="43" t="s">
        <v>100</v>
      </c>
      <c r="C455" s="57">
        <v>9900051200</v>
      </c>
      <c r="D455" s="44" t="s">
        <v>101</v>
      </c>
      <c r="E455" s="77">
        <f>'приложение 5'!I47</f>
        <v>8600</v>
      </c>
      <c r="F455" s="77">
        <f>'приложение 5'!J47</f>
        <v>8600</v>
      </c>
      <c r="G455" s="78">
        <f t="shared" si="12"/>
        <v>0</v>
      </c>
      <c r="AMJ455"/>
    </row>
    <row r="456" spans="1:1024" s="73" customFormat="1" ht="75">
      <c r="A456" s="43"/>
      <c r="B456" s="43" t="s">
        <v>362</v>
      </c>
      <c r="C456" s="57">
        <v>9900062590</v>
      </c>
      <c r="D456" s="44"/>
      <c r="E456" s="77">
        <f>E457</f>
        <v>99600</v>
      </c>
      <c r="F456" s="77">
        <f>F457</f>
        <v>99600</v>
      </c>
      <c r="G456" s="78">
        <f t="shared" ref="G456:G519" si="13">E456-F456</f>
        <v>0</v>
      </c>
      <c r="AMJ456"/>
    </row>
    <row r="457" spans="1:1024" s="73" customFormat="1" ht="56.25">
      <c r="A457" s="43"/>
      <c r="B457" s="43" t="s">
        <v>100</v>
      </c>
      <c r="C457" s="57">
        <v>9900062590</v>
      </c>
      <c r="D457" s="44" t="s">
        <v>101</v>
      </c>
      <c r="E457" s="77">
        <f>'приложение 5'!I100</f>
        <v>99600</v>
      </c>
      <c r="F457" s="77">
        <f>'приложение 5'!J100</f>
        <v>99600</v>
      </c>
      <c r="G457" s="78">
        <f t="shared" si="13"/>
        <v>0</v>
      </c>
      <c r="AMJ457"/>
    </row>
    <row r="458" spans="1:1024" s="73" customFormat="1" ht="37.5">
      <c r="A458" s="43"/>
      <c r="B458" s="43" t="s">
        <v>363</v>
      </c>
      <c r="C458" s="57">
        <v>9900062950</v>
      </c>
      <c r="D458" s="44"/>
      <c r="E458" s="77">
        <f>E459</f>
        <v>20162300</v>
      </c>
      <c r="F458" s="77">
        <f>F459</f>
        <v>20162300</v>
      </c>
      <c r="G458" s="78">
        <f t="shared" si="13"/>
        <v>0</v>
      </c>
      <c r="AMJ458"/>
    </row>
    <row r="459" spans="1:1024" s="73" customFormat="1">
      <c r="A459" s="43"/>
      <c r="B459" s="43" t="s">
        <v>121</v>
      </c>
      <c r="C459" s="57">
        <v>9900062950</v>
      </c>
      <c r="D459" s="44" t="s">
        <v>122</v>
      </c>
      <c r="E459" s="77">
        <f>'приложение 5'!I327</f>
        <v>20162300</v>
      </c>
      <c r="F459" s="77">
        <f>'приложение 5'!J327</f>
        <v>20162300</v>
      </c>
      <c r="G459" s="78">
        <f t="shared" si="13"/>
        <v>0</v>
      </c>
      <c r="AMJ459"/>
    </row>
    <row r="460" spans="1:1024" s="73" customFormat="1" ht="75">
      <c r="A460" s="43"/>
      <c r="B460" s="43" t="s">
        <v>364</v>
      </c>
      <c r="C460" s="57">
        <v>9900200000</v>
      </c>
      <c r="D460" s="44"/>
      <c r="E460" s="77">
        <f>E461+E463+E465</f>
        <v>4934500</v>
      </c>
      <c r="F460" s="77">
        <f>F461+F463+F465</f>
        <v>2561501.59</v>
      </c>
      <c r="G460" s="78">
        <f t="shared" si="13"/>
        <v>2372998.41</v>
      </c>
      <c r="AMJ460"/>
    </row>
    <row r="461" spans="1:1024" s="73" customFormat="1" ht="75">
      <c r="A461" s="43"/>
      <c r="B461" s="43" t="s">
        <v>364</v>
      </c>
      <c r="C461" s="57">
        <v>9900210010</v>
      </c>
      <c r="D461" s="44"/>
      <c r="E461" s="77">
        <f>E462</f>
        <v>920000</v>
      </c>
      <c r="F461" s="77">
        <f>F462</f>
        <v>0</v>
      </c>
      <c r="G461" s="78">
        <f t="shared" si="13"/>
        <v>920000</v>
      </c>
      <c r="AMJ461"/>
    </row>
    <row r="462" spans="1:1024" s="73" customFormat="1" ht="56.25">
      <c r="A462" s="43"/>
      <c r="B462" s="43" t="s">
        <v>100</v>
      </c>
      <c r="C462" s="57">
        <v>9900210010</v>
      </c>
      <c r="D462" s="44" t="s">
        <v>101</v>
      </c>
      <c r="E462" s="77">
        <f>'приложение 5'!I117</f>
        <v>920000</v>
      </c>
      <c r="F462" s="77">
        <f>'приложение 5'!J117</f>
        <v>0</v>
      </c>
      <c r="G462" s="78">
        <f t="shared" si="13"/>
        <v>920000</v>
      </c>
      <c r="AMJ462"/>
    </row>
    <row r="463" spans="1:1024" s="73" customFormat="1" ht="36.75" customHeight="1">
      <c r="A463" s="43"/>
      <c r="B463" s="43" t="s">
        <v>365</v>
      </c>
      <c r="C463" s="57">
        <v>9900210020</v>
      </c>
      <c r="D463" s="44"/>
      <c r="E463" s="77">
        <f>E464</f>
        <v>327200</v>
      </c>
      <c r="F463" s="77">
        <f>F464</f>
        <v>0</v>
      </c>
      <c r="G463" s="78">
        <f t="shared" si="13"/>
        <v>327200</v>
      </c>
      <c r="AMJ463"/>
    </row>
    <row r="464" spans="1:1024" s="73" customFormat="1" ht="56.25">
      <c r="A464" s="43"/>
      <c r="B464" s="43" t="s">
        <v>100</v>
      </c>
      <c r="C464" s="57">
        <v>9900210020</v>
      </c>
      <c r="D464" s="44" t="s">
        <v>101</v>
      </c>
      <c r="E464" s="77">
        <f>'приложение 5'!I119</f>
        <v>327200</v>
      </c>
      <c r="F464" s="77">
        <f>'приложение 5'!J119</f>
        <v>0</v>
      </c>
      <c r="G464" s="78">
        <f t="shared" si="13"/>
        <v>327200</v>
      </c>
      <c r="AMJ464"/>
    </row>
    <row r="465" spans="1:1024" s="73" customFormat="1" ht="37.5">
      <c r="A465" s="43"/>
      <c r="B465" s="43" t="s">
        <v>366</v>
      </c>
      <c r="C465" s="57">
        <v>9900210170</v>
      </c>
      <c r="D465" s="44"/>
      <c r="E465" s="77">
        <f>E466</f>
        <v>3687300</v>
      </c>
      <c r="F465" s="77">
        <f>F466</f>
        <v>2561501.59</v>
      </c>
      <c r="G465" s="78">
        <f t="shared" si="13"/>
        <v>1125798.4100000001</v>
      </c>
      <c r="AMJ465"/>
    </row>
    <row r="466" spans="1:1024" s="73" customFormat="1" ht="37.5">
      <c r="A466" s="43"/>
      <c r="B466" s="43" t="s">
        <v>130</v>
      </c>
      <c r="C466" s="57">
        <v>9900210170</v>
      </c>
      <c r="D466" s="44" t="s">
        <v>131</v>
      </c>
      <c r="E466" s="77">
        <f>'приложение 5'!I293</f>
        <v>3687300</v>
      </c>
      <c r="F466" s="77">
        <f>'приложение 5'!J293</f>
        <v>2561501.59</v>
      </c>
      <c r="G466" s="78">
        <f t="shared" si="13"/>
        <v>1125798.4100000001</v>
      </c>
      <c r="AMJ466"/>
    </row>
    <row r="467" spans="1:1024" s="73" customFormat="1" ht="75">
      <c r="A467" s="68"/>
      <c r="B467" s="43" t="s">
        <v>367</v>
      </c>
      <c r="C467" s="57">
        <v>9910000000</v>
      </c>
      <c r="D467" s="44"/>
      <c r="E467" s="77">
        <f>E468</f>
        <v>7541400</v>
      </c>
      <c r="F467" s="77">
        <f>F468</f>
        <v>7515660.6699999999</v>
      </c>
      <c r="G467" s="78">
        <f t="shared" si="13"/>
        <v>25739.330000000075</v>
      </c>
      <c r="AMJ467"/>
    </row>
    <row r="468" spans="1:1024" s="73" customFormat="1" ht="37.5">
      <c r="A468" s="68"/>
      <c r="B468" s="43" t="s">
        <v>96</v>
      </c>
      <c r="C468" s="57">
        <v>9910000190</v>
      </c>
      <c r="D468" s="44"/>
      <c r="E468" s="77">
        <f>E469</f>
        <v>7541400</v>
      </c>
      <c r="F468" s="77">
        <f>F469</f>
        <v>7515660.6699999999</v>
      </c>
      <c r="G468" s="78">
        <f t="shared" si="13"/>
        <v>25739.330000000075</v>
      </c>
      <c r="AMJ468"/>
    </row>
    <row r="469" spans="1:1024" s="73" customFormat="1" ht="112.5">
      <c r="A469" s="68"/>
      <c r="B469" s="43" t="s">
        <v>97</v>
      </c>
      <c r="C469" s="57">
        <v>9910000190</v>
      </c>
      <c r="D469" s="44" t="s">
        <v>98</v>
      </c>
      <c r="E469" s="77">
        <f>'приложение 5'!I15+'приложение 5'!I364</f>
        <v>7541400</v>
      </c>
      <c r="F469" s="77">
        <f>'приложение 5'!J15+'приложение 5'!J364</f>
        <v>7515660.6699999999</v>
      </c>
      <c r="G469" s="78">
        <f t="shared" si="13"/>
        <v>25739.330000000075</v>
      </c>
      <c r="AMJ469"/>
    </row>
    <row r="470" spans="1:1024" s="73" customFormat="1" ht="75">
      <c r="A470" s="68"/>
      <c r="B470" s="43" t="s">
        <v>368</v>
      </c>
      <c r="C470" s="57">
        <v>9920000000</v>
      </c>
      <c r="D470" s="44"/>
      <c r="E470" s="77">
        <f>E471</f>
        <v>8717200</v>
      </c>
      <c r="F470" s="77">
        <f>F471</f>
        <v>8692386.6499999985</v>
      </c>
      <c r="G470" s="78">
        <f t="shared" si="13"/>
        <v>24813.35000000149</v>
      </c>
      <c r="AMJ470"/>
    </row>
    <row r="471" spans="1:1024" s="73" customFormat="1" ht="37.5">
      <c r="A471" s="68"/>
      <c r="B471" s="43" t="s">
        <v>96</v>
      </c>
      <c r="C471" s="57">
        <v>9920000190</v>
      </c>
      <c r="D471" s="44"/>
      <c r="E471" s="77">
        <f>E472+E474+E473</f>
        <v>8717200</v>
      </c>
      <c r="F471" s="77">
        <f>F472+F474+F473</f>
        <v>8692386.6499999985</v>
      </c>
      <c r="G471" s="78">
        <f t="shared" si="13"/>
        <v>24813.35000000149</v>
      </c>
      <c r="AMJ471"/>
    </row>
    <row r="472" spans="1:1024" s="73" customFormat="1" ht="112.5">
      <c r="A472" s="68"/>
      <c r="B472" s="43" t="s">
        <v>97</v>
      </c>
      <c r="C472" s="57">
        <v>9920000190</v>
      </c>
      <c r="D472" s="44" t="s">
        <v>98</v>
      </c>
      <c r="E472" s="77">
        <f>'приложение 5'!I18+'приложение 5'!I367</f>
        <v>8630800</v>
      </c>
      <c r="F472" s="77">
        <f>'приложение 5'!J18+'приложение 5'!J367</f>
        <v>8605987.5599999987</v>
      </c>
      <c r="G472" s="78">
        <f t="shared" si="13"/>
        <v>24812.440000001341</v>
      </c>
      <c r="AMJ472"/>
    </row>
    <row r="473" spans="1:1024" s="73" customFormat="1" ht="56.25">
      <c r="A473" s="68"/>
      <c r="B473" s="43" t="s">
        <v>100</v>
      </c>
      <c r="C473" s="57">
        <v>9920000190</v>
      </c>
      <c r="D473" s="44" t="s">
        <v>101</v>
      </c>
      <c r="E473" s="77">
        <f>'приложение 5'!I368</f>
        <v>82600</v>
      </c>
      <c r="F473" s="77">
        <f>'приложение 5'!J368</f>
        <v>82600</v>
      </c>
      <c r="G473" s="78">
        <f t="shared" si="13"/>
        <v>0</v>
      </c>
      <c r="AMJ473"/>
    </row>
    <row r="474" spans="1:1024" s="73" customFormat="1">
      <c r="A474" s="68"/>
      <c r="B474" s="43" t="s">
        <v>103</v>
      </c>
      <c r="C474" s="57">
        <v>9920000190</v>
      </c>
      <c r="D474" s="44" t="s">
        <v>104</v>
      </c>
      <c r="E474" s="77">
        <f>'приложение 5'!I19+'приложение 5'!I369</f>
        <v>3800</v>
      </c>
      <c r="F474" s="77">
        <f>'приложение 5'!J19+'приложение 5'!J369</f>
        <v>3799.09</v>
      </c>
      <c r="G474" s="78">
        <f t="shared" si="13"/>
        <v>0.90999999999985448</v>
      </c>
      <c r="AMJ474"/>
    </row>
    <row r="475" spans="1:1024" s="73" customFormat="1" ht="37.5">
      <c r="A475" s="68"/>
      <c r="B475" s="43" t="s">
        <v>369</v>
      </c>
      <c r="C475" s="57">
        <v>9930000000</v>
      </c>
      <c r="D475" s="44"/>
      <c r="E475" s="77">
        <f>E476</f>
        <v>32102213.710000001</v>
      </c>
      <c r="F475" s="77">
        <f>F476</f>
        <v>0</v>
      </c>
      <c r="G475" s="78">
        <f t="shared" si="13"/>
        <v>32102213.710000001</v>
      </c>
      <c r="AMJ475"/>
    </row>
    <row r="476" spans="1:1024" s="73" customFormat="1">
      <c r="A476" s="68"/>
      <c r="B476" s="79" t="s">
        <v>370</v>
      </c>
      <c r="C476" s="57">
        <v>9930020590</v>
      </c>
      <c r="D476" s="44"/>
      <c r="E476" s="77">
        <f>E477</f>
        <v>32102213.710000001</v>
      </c>
      <c r="F476" s="77">
        <f>F477</f>
        <v>0</v>
      </c>
      <c r="G476" s="78">
        <f t="shared" si="13"/>
        <v>32102213.710000001</v>
      </c>
      <c r="AMJ476"/>
    </row>
    <row r="477" spans="1:1024" s="73" customFormat="1">
      <c r="A477" s="68"/>
      <c r="B477" s="43" t="s">
        <v>103</v>
      </c>
      <c r="C477" s="57">
        <v>9930020590</v>
      </c>
      <c r="D477" s="44" t="s">
        <v>104</v>
      </c>
      <c r="E477" s="77">
        <f>'приложение 5'!I52</f>
        <v>32102213.710000001</v>
      </c>
      <c r="F477" s="77">
        <f>'приложение 5'!J52</f>
        <v>0</v>
      </c>
      <c r="G477" s="78">
        <f t="shared" si="13"/>
        <v>32102213.710000001</v>
      </c>
      <c r="AMJ477"/>
    </row>
    <row r="478" spans="1:1024" s="73" customFormat="1" ht="56.25">
      <c r="A478" s="68"/>
      <c r="B478" s="43" t="s">
        <v>371</v>
      </c>
      <c r="C478" s="57">
        <v>9960000000</v>
      </c>
      <c r="D478" s="44"/>
      <c r="E478" s="77">
        <f>E481+E479</f>
        <v>2674001</v>
      </c>
      <c r="F478" s="77">
        <f>F481+F479</f>
        <v>1854071.95</v>
      </c>
      <c r="G478" s="78">
        <f t="shared" si="13"/>
        <v>819929.05</v>
      </c>
      <c r="AMJ478"/>
    </row>
    <row r="479" spans="1:1024" s="73" customFormat="1" ht="37.5">
      <c r="A479" s="68"/>
      <c r="B479" s="43" t="s">
        <v>372</v>
      </c>
      <c r="C479" s="57">
        <v>9960010240</v>
      </c>
      <c r="D479" s="44"/>
      <c r="E479" s="77">
        <f>E480</f>
        <v>1280000</v>
      </c>
      <c r="F479" s="77">
        <f>F480</f>
        <v>1200000</v>
      </c>
      <c r="G479" s="78">
        <f t="shared" si="13"/>
        <v>80000</v>
      </c>
      <c r="AMJ479"/>
    </row>
    <row r="480" spans="1:1024" s="73" customFormat="1" ht="56.25">
      <c r="A480" s="68"/>
      <c r="B480" s="43" t="s">
        <v>100</v>
      </c>
      <c r="C480" s="57">
        <v>9960010240</v>
      </c>
      <c r="D480" s="44" t="s">
        <v>101</v>
      </c>
      <c r="E480" s="77">
        <f>'приложение 5'!I179</f>
        <v>1280000</v>
      </c>
      <c r="F480" s="77">
        <f>'приложение 5'!J179</f>
        <v>1200000</v>
      </c>
      <c r="G480" s="78">
        <f t="shared" si="13"/>
        <v>80000</v>
      </c>
      <c r="AMJ480"/>
    </row>
    <row r="481" spans="1:1024" s="73" customFormat="1" ht="56.25">
      <c r="A481" s="68"/>
      <c r="B481" s="43" t="s">
        <v>373</v>
      </c>
      <c r="C481" s="57">
        <v>9960010570</v>
      </c>
      <c r="D481" s="44"/>
      <c r="E481" s="77">
        <f>E482+E483</f>
        <v>1394001</v>
      </c>
      <c r="F481" s="77">
        <f>F482+F483</f>
        <v>654071.94999999995</v>
      </c>
      <c r="G481" s="78">
        <f t="shared" si="13"/>
        <v>739929.05</v>
      </c>
      <c r="AMJ481"/>
    </row>
    <row r="482" spans="1:1024" s="73" customFormat="1" ht="56.25">
      <c r="A482" s="68"/>
      <c r="B482" s="43" t="s">
        <v>100</v>
      </c>
      <c r="C482" s="57">
        <v>9960010570</v>
      </c>
      <c r="D482" s="44" t="s">
        <v>101</v>
      </c>
      <c r="E482" s="77">
        <f>'приложение 5'!I103</f>
        <v>1384001</v>
      </c>
      <c r="F482" s="77">
        <f>'приложение 5'!J103</f>
        <v>644071.94999999995</v>
      </c>
      <c r="G482" s="78">
        <f t="shared" si="13"/>
        <v>739929.05</v>
      </c>
      <c r="AMJ482"/>
    </row>
    <row r="483" spans="1:1024" s="73" customFormat="1" ht="56.25">
      <c r="A483" s="68"/>
      <c r="B483" s="43" t="s">
        <v>229</v>
      </c>
      <c r="C483" s="57">
        <v>9960010570</v>
      </c>
      <c r="D483" s="44" t="s">
        <v>230</v>
      </c>
      <c r="E483" s="77">
        <f>'приложение 5'!I104</f>
        <v>10000</v>
      </c>
      <c r="F483" s="77">
        <f>'приложение 5'!J104</f>
        <v>10000</v>
      </c>
      <c r="G483" s="78">
        <f t="shared" si="13"/>
        <v>0</v>
      </c>
      <c r="AMJ483"/>
    </row>
    <row r="484" spans="1:1024">
      <c r="A484" s="43"/>
      <c r="B484" s="35"/>
      <c r="C484" s="80"/>
      <c r="D484" s="92"/>
      <c r="E484" s="93"/>
      <c r="F484" s="93"/>
      <c r="G484" s="93"/>
    </row>
    <row r="485" spans="1:1024">
      <c r="A485" s="43"/>
      <c r="B485" s="15" t="s">
        <v>83</v>
      </c>
      <c r="C485" s="35"/>
      <c r="D485" s="94"/>
      <c r="E485"/>
      <c r="F485"/>
      <c r="G485"/>
    </row>
    <row r="486" spans="1:1024" ht="17.649999999999999" customHeight="1">
      <c r="A486" s="43"/>
      <c r="B486" s="7" t="s">
        <v>84</v>
      </c>
      <c r="C486" s="7"/>
      <c r="D486" s="94"/>
      <c r="E486"/>
      <c r="F486"/>
      <c r="G486"/>
    </row>
    <row r="487" spans="1:1024" ht="17.649999999999999" customHeight="1">
      <c r="A487" s="43"/>
      <c r="B487" s="7" t="s">
        <v>85</v>
      </c>
      <c r="C487" s="7"/>
      <c r="D487" s="94"/>
      <c r="E487" s="50"/>
      <c r="F487" s="95" t="s">
        <v>86</v>
      </c>
      <c r="G487" s="50"/>
    </row>
  </sheetData>
  <mergeCells count="6">
    <mergeCell ref="B487:C487"/>
    <mergeCell ref="C2:E2"/>
    <mergeCell ref="C3:E3"/>
    <mergeCell ref="F3:G3"/>
    <mergeCell ref="B4:G4"/>
    <mergeCell ref="B486:C486"/>
  </mergeCells>
  <pageMargins left="0.78749999999999998" right="0.196527777777778" top="0.78749999999999998" bottom="0.39374999999999999" header="0.511811023622047" footer="0.511811023622047"/>
  <pageSetup paperSize="9" scale="90" fitToHeight="100" orientation="landscape" horizontalDpi="300" verticalDpi="300" r:id="rId1"/>
  <rowBreaks count="1" manualBreakCount="1">
    <brk id="46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J823"/>
  <sheetViews>
    <sheetView tabSelected="1" view="pageBreakPreview" topLeftCell="B1" zoomScale="75" zoomScaleNormal="75" zoomScalePageLayoutView="75" workbookViewId="0">
      <selection activeCell="C3" sqref="C3:M3"/>
    </sheetView>
  </sheetViews>
  <sheetFormatPr defaultColWidth="7.140625" defaultRowHeight="18.75"/>
  <cols>
    <col min="1" max="1" width="0.42578125" style="96" hidden="1" customWidth="1"/>
    <col min="2" max="2" width="4.5703125" style="96" customWidth="1"/>
    <col min="3" max="3" width="74.5703125" style="43" customWidth="1"/>
    <col min="4" max="4" width="8.140625" style="97" customWidth="1"/>
    <col min="5" max="5" width="4.5703125" style="98" customWidth="1"/>
    <col min="6" max="6" width="5.140625" style="99" customWidth="1"/>
    <col min="7" max="7" width="17.7109375" style="100" customWidth="1"/>
    <col min="8" max="8" width="7.140625" style="99"/>
    <col min="9" max="9" width="25.5703125" style="99" customWidth="1"/>
    <col min="10" max="10" width="27.42578125" style="99" customWidth="1"/>
    <col min="11" max="11" width="29.42578125" style="101" customWidth="1"/>
    <col min="12" max="12" width="20.7109375" style="102" hidden="1" customWidth="1"/>
    <col min="13" max="13" width="19.85546875" style="99" hidden="1" customWidth="1"/>
    <col min="14" max="14" width="16.5703125" style="99" hidden="1" customWidth="1"/>
    <col min="15" max="15" width="17.85546875" style="101" hidden="1" customWidth="1"/>
    <col min="16" max="16" width="19.5703125" style="101" hidden="1" customWidth="1"/>
    <col min="17" max="17" width="18.28515625" style="101" hidden="1" customWidth="1"/>
    <col min="18" max="18" width="16.7109375" style="101" hidden="1" customWidth="1"/>
    <col min="19" max="20" width="18" style="101" hidden="1" customWidth="1"/>
    <col min="21" max="21" width="17.7109375" style="101" hidden="1" customWidth="1"/>
    <col min="22" max="22" width="17.42578125" style="101" hidden="1" customWidth="1"/>
    <col min="23" max="23" width="17.5703125" style="101" hidden="1" customWidth="1"/>
    <col min="24" max="24" width="19.5703125" style="101" hidden="1" customWidth="1"/>
    <col min="25" max="25" width="18.85546875" style="101" hidden="1" customWidth="1"/>
    <col min="26" max="26" width="18.42578125" style="101" hidden="1" customWidth="1"/>
    <col min="27" max="27" width="18.140625" style="101" hidden="1" customWidth="1"/>
    <col min="28" max="28" width="18.140625" style="103" hidden="1" customWidth="1"/>
    <col min="29" max="29" width="7.140625" style="99"/>
    <col min="30" max="30" width="24.140625" style="99" customWidth="1"/>
    <col min="31" max="225" width="7.140625" style="99"/>
    <col min="226" max="1024" width="7.140625" style="55"/>
  </cols>
  <sheetData>
    <row r="1" spans="1:1024" ht="38.1" customHeight="1">
      <c r="D1" s="58"/>
      <c r="E1" s="56"/>
      <c r="F1" s="56"/>
      <c r="G1" s="104"/>
      <c r="H1" s="56"/>
      <c r="I1" s="56"/>
      <c r="J1" s="4" t="s">
        <v>374</v>
      </c>
      <c r="K1" s="4"/>
      <c r="L1" s="4"/>
      <c r="M1" s="4"/>
    </row>
    <row r="2" spans="1:1024" s="107" customFormat="1" ht="135" customHeight="1">
      <c r="A2" s="105"/>
      <c r="B2" s="105"/>
      <c r="C2" s="43"/>
      <c r="D2" s="17"/>
      <c r="E2" s="17"/>
      <c r="F2" s="17"/>
      <c r="G2" s="104"/>
      <c r="H2" s="18"/>
      <c r="I2" s="18"/>
      <c r="J2" s="12" t="s">
        <v>419</v>
      </c>
      <c r="K2" s="12"/>
      <c r="L2" s="18"/>
      <c r="M2" s="18"/>
      <c r="N2" s="18"/>
      <c r="O2" s="43"/>
      <c r="P2" s="43"/>
      <c r="Q2" s="43"/>
      <c r="R2" s="43"/>
      <c r="S2" s="43"/>
      <c r="T2" s="43"/>
      <c r="U2" s="43"/>
      <c r="V2" s="43"/>
      <c r="W2" s="43"/>
      <c r="X2" s="43"/>
      <c r="Y2" s="43"/>
      <c r="Z2" s="43"/>
      <c r="AA2" s="43"/>
      <c r="AB2" s="106"/>
      <c r="ALC2" s="55"/>
      <c r="ALD2" s="55"/>
      <c r="ALE2" s="55"/>
      <c r="ALF2" s="55"/>
      <c r="ALG2" s="55"/>
      <c r="ALH2" s="55"/>
      <c r="ALI2" s="55"/>
      <c r="ALJ2" s="55"/>
      <c r="ALK2" s="55"/>
      <c r="ALL2" s="55"/>
      <c r="ALM2" s="55"/>
      <c r="ALN2" s="55"/>
      <c r="ALO2" s="55"/>
      <c r="ALP2" s="55"/>
      <c r="ALQ2" s="55"/>
      <c r="ALR2" s="55"/>
      <c r="ALS2" s="55"/>
      <c r="ALT2" s="55"/>
      <c r="ALU2" s="55"/>
      <c r="ALV2" s="55"/>
      <c r="ALW2" s="55"/>
      <c r="ALX2" s="55"/>
      <c r="ALY2" s="55"/>
      <c r="ALZ2" s="55"/>
      <c r="AMA2" s="55"/>
      <c r="AMB2" s="55"/>
      <c r="AMC2" s="55"/>
      <c r="AMD2" s="55"/>
      <c r="AME2" s="55"/>
      <c r="AMF2" s="55"/>
      <c r="AMG2" s="55"/>
      <c r="AMH2" s="55"/>
      <c r="AMI2" s="55"/>
      <c r="AMJ2" s="55"/>
    </row>
    <row r="3" spans="1:1024" s="112" customFormat="1" ht="33.950000000000003" customHeight="1">
      <c r="A3" s="108"/>
      <c r="B3" s="108" t="s">
        <v>375</v>
      </c>
      <c r="C3" s="3" t="s">
        <v>376</v>
      </c>
      <c r="D3" s="3"/>
      <c r="E3" s="3"/>
      <c r="F3" s="3"/>
      <c r="G3" s="3"/>
      <c r="H3" s="3"/>
      <c r="I3" s="3"/>
      <c r="J3" s="3"/>
      <c r="K3" s="3"/>
      <c r="L3" s="3"/>
      <c r="M3" s="3"/>
      <c r="N3" s="109"/>
      <c r="O3" s="110"/>
      <c r="P3" s="110"/>
      <c r="Q3" s="110"/>
      <c r="R3" s="110"/>
      <c r="S3" s="110"/>
      <c r="T3" s="110"/>
      <c r="U3" s="110"/>
      <c r="V3" s="110"/>
      <c r="W3" s="110"/>
      <c r="X3" s="110"/>
      <c r="Y3" s="110"/>
      <c r="Z3" s="110"/>
      <c r="AA3" s="110"/>
      <c r="AB3" s="111"/>
      <c r="ALC3" s="55"/>
      <c r="ALD3" s="55"/>
      <c r="ALE3" s="55"/>
      <c r="ALF3" s="55"/>
      <c r="ALG3" s="55"/>
      <c r="ALH3" s="55"/>
      <c r="ALI3" s="55"/>
      <c r="ALJ3" s="55"/>
      <c r="ALK3" s="55"/>
      <c r="ALL3" s="55"/>
      <c r="ALM3" s="55"/>
      <c r="ALN3" s="55"/>
      <c r="ALO3" s="55"/>
      <c r="ALP3" s="55"/>
      <c r="ALQ3" s="55"/>
      <c r="ALR3" s="55"/>
      <c r="ALS3" s="55"/>
      <c r="ALT3" s="55"/>
      <c r="ALU3" s="55"/>
      <c r="ALV3" s="55"/>
      <c r="ALW3" s="55"/>
      <c r="ALX3" s="55"/>
      <c r="ALY3" s="55"/>
      <c r="ALZ3" s="55"/>
      <c r="AMA3" s="55"/>
      <c r="AMB3" s="55"/>
      <c r="AMC3" s="55"/>
      <c r="AMD3" s="55"/>
      <c r="AME3" s="55"/>
      <c r="AMF3" s="55"/>
      <c r="AMG3" s="55"/>
      <c r="AMH3" s="55"/>
      <c r="AMI3" s="55"/>
      <c r="AMJ3" s="55"/>
    </row>
    <row r="4" spans="1:1024">
      <c r="B4" s="113"/>
      <c r="C4" s="114"/>
      <c r="D4" s="115"/>
      <c r="E4" s="116"/>
      <c r="F4" s="116"/>
      <c r="G4" s="117"/>
      <c r="H4" s="118"/>
      <c r="I4" s="2" t="s">
        <v>2</v>
      </c>
      <c r="J4" s="2"/>
      <c r="K4" s="2"/>
      <c r="L4" s="2"/>
    </row>
    <row r="5" spans="1:1024" ht="17.100000000000001" customHeight="1">
      <c r="B5" s="1" t="s">
        <v>377</v>
      </c>
      <c r="C5" s="144" t="s">
        <v>4</v>
      </c>
      <c r="D5" s="145" t="s">
        <v>5</v>
      </c>
      <c r="E5" s="145"/>
      <c r="F5" s="145"/>
      <c r="G5" s="145"/>
      <c r="H5" s="145"/>
      <c r="I5" s="146" t="s">
        <v>6</v>
      </c>
      <c r="J5" s="147" t="s">
        <v>7</v>
      </c>
      <c r="K5" s="147" t="s">
        <v>8</v>
      </c>
      <c r="L5" s="148" t="s">
        <v>378</v>
      </c>
      <c r="M5" s="149">
        <v>45285</v>
      </c>
      <c r="N5" s="149">
        <v>45303</v>
      </c>
      <c r="O5" s="149">
        <v>45316</v>
      </c>
      <c r="P5" s="149">
        <v>45343</v>
      </c>
      <c r="Q5" s="149">
        <v>45379</v>
      </c>
      <c r="R5" s="150">
        <v>45407</v>
      </c>
      <c r="S5" s="150">
        <v>45449</v>
      </c>
      <c r="T5" s="150">
        <v>45470</v>
      </c>
      <c r="U5" s="151" t="s">
        <v>379</v>
      </c>
      <c r="V5" s="149">
        <v>45533</v>
      </c>
      <c r="W5" s="149" t="s">
        <v>380</v>
      </c>
      <c r="X5" s="149">
        <v>45589</v>
      </c>
      <c r="Y5" s="149">
        <v>45617</v>
      </c>
      <c r="Z5" s="149">
        <v>45638</v>
      </c>
      <c r="AA5" s="149">
        <v>45650</v>
      </c>
      <c r="AB5" s="152" t="s">
        <v>381</v>
      </c>
    </row>
    <row r="6" spans="1:1024" ht="47.25">
      <c r="B6" s="1"/>
      <c r="C6" s="144"/>
      <c r="D6" s="65" t="s">
        <v>382</v>
      </c>
      <c r="E6" s="121" t="s">
        <v>9</v>
      </c>
      <c r="F6" s="121" t="s">
        <v>10</v>
      </c>
      <c r="G6" s="122" t="s">
        <v>383</v>
      </c>
      <c r="H6" s="123" t="s">
        <v>384</v>
      </c>
      <c r="I6" s="146"/>
      <c r="J6" s="147"/>
      <c r="K6" s="147"/>
      <c r="L6" s="148"/>
      <c r="M6" s="149"/>
      <c r="N6" s="149"/>
      <c r="O6" s="149"/>
      <c r="P6" s="149"/>
      <c r="Q6" s="149"/>
      <c r="R6" s="150"/>
      <c r="S6" s="150"/>
      <c r="T6" s="150"/>
      <c r="U6" s="151"/>
      <c r="V6" s="151"/>
      <c r="W6" s="151"/>
      <c r="X6" s="151"/>
      <c r="Y6" s="151"/>
      <c r="Z6" s="151"/>
      <c r="AA6" s="151"/>
      <c r="AB6" s="152"/>
    </row>
    <row r="7" spans="1:1024" ht="15.75">
      <c r="B7" s="124">
        <v>1</v>
      </c>
      <c r="C7" s="124">
        <v>2</v>
      </c>
      <c r="D7" s="124">
        <v>3</v>
      </c>
      <c r="E7" s="124">
        <v>4</v>
      </c>
      <c r="F7" s="124">
        <v>5</v>
      </c>
      <c r="G7" s="125" t="s">
        <v>385</v>
      </c>
      <c r="H7" s="126" t="s">
        <v>386</v>
      </c>
      <c r="I7" s="126" t="s">
        <v>387</v>
      </c>
      <c r="J7" s="126" t="s">
        <v>388</v>
      </c>
      <c r="K7" s="121" t="s">
        <v>34</v>
      </c>
      <c r="L7" s="67" t="s">
        <v>387</v>
      </c>
      <c r="M7" s="149"/>
      <c r="N7" s="149"/>
      <c r="O7" s="149"/>
      <c r="P7" s="149"/>
      <c r="Q7" s="149"/>
      <c r="R7" s="150"/>
      <c r="S7" s="150"/>
      <c r="T7" s="150"/>
      <c r="U7" s="151"/>
      <c r="V7" s="151"/>
      <c r="W7" s="120"/>
      <c r="X7" s="149"/>
      <c r="Y7" s="149"/>
      <c r="Z7" s="149"/>
      <c r="AA7" s="119"/>
      <c r="AB7" s="152"/>
    </row>
    <row r="8" spans="1:1024" s="112" customFormat="1">
      <c r="A8" s="108"/>
      <c r="B8" s="127"/>
      <c r="C8" s="128" t="s">
        <v>389</v>
      </c>
      <c r="D8" s="127"/>
      <c r="E8" s="127"/>
      <c r="F8" s="127"/>
      <c r="G8" s="129"/>
      <c r="H8" s="113"/>
      <c r="I8" s="130">
        <f t="shared" ref="I8:I71" si="0">SUM(L8:AB8)</f>
        <v>5131933099.6800003</v>
      </c>
      <c r="J8" s="130">
        <f>J9+J25+J328+J358+J375+J399+J423+J592+J680+J729+J781</f>
        <v>4932309615.5199995</v>
      </c>
      <c r="K8" s="130">
        <f t="shared" ref="K8:K36" si="1">I8-J8</f>
        <v>199623484.1600008</v>
      </c>
      <c r="L8" s="131">
        <f t="shared" ref="L8:AB8" si="2">L9+L25+L328+L358+L375+L399+L423+L592+L680+L729+L781</f>
        <v>3479117500</v>
      </c>
      <c r="M8" s="131">
        <f t="shared" si="2"/>
        <v>179535000</v>
      </c>
      <c r="N8" s="131">
        <f t="shared" si="2"/>
        <v>58056050</v>
      </c>
      <c r="O8" s="130">
        <f t="shared" si="2"/>
        <v>134629676.68000001</v>
      </c>
      <c r="P8" s="130">
        <f t="shared" si="2"/>
        <v>19156810</v>
      </c>
      <c r="Q8" s="130">
        <f t="shared" si="2"/>
        <v>780503940</v>
      </c>
      <c r="R8" s="130">
        <f t="shared" si="2"/>
        <v>52836000</v>
      </c>
      <c r="S8" s="130">
        <f t="shared" si="2"/>
        <v>48885322</v>
      </c>
      <c r="T8" s="130">
        <f t="shared" si="2"/>
        <v>30837950</v>
      </c>
      <c r="U8" s="130">
        <f t="shared" si="2"/>
        <v>126474180</v>
      </c>
      <c r="V8" s="130">
        <f t="shared" si="2"/>
        <v>6505100</v>
      </c>
      <c r="W8" s="130">
        <f t="shared" si="2"/>
        <v>144116800</v>
      </c>
      <c r="X8" s="130">
        <f t="shared" si="2"/>
        <v>-98700000</v>
      </c>
      <c r="Y8" s="130">
        <f t="shared" si="2"/>
        <v>172723074</v>
      </c>
      <c r="Z8" s="130">
        <f t="shared" si="2"/>
        <v>5017097</v>
      </c>
      <c r="AA8" s="130">
        <f t="shared" si="2"/>
        <v>-7761399.9999999991</v>
      </c>
      <c r="AB8" s="132">
        <f t="shared" si="2"/>
        <v>0</v>
      </c>
      <c r="ALC8" s="73"/>
      <c r="ALD8" s="73"/>
      <c r="ALE8" s="73"/>
      <c r="ALF8" s="73"/>
      <c r="ALG8" s="73"/>
      <c r="ALH8" s="73"/>
      <c r="ALI8" s="73"/>
      <c r="ALJ8" s="73"/>
      <c r="ALK8" s="73"/>
      <c r="ALL8" s="73"/>
      <c r="ALM8" s="73"/>
      <c r="ALN8" s="73"/>
      <c r="ALO8" s="73"/>
      <c r="ALP8" s="73"/>
      <c r="ALQ8" s="73"/>
      <c r="ALR8" s="73"/>
      <c r="ALS8" s="73"/>
      <c r="ALT8" s="73"/>
      <c r="ALU8" s="73"/>
      <c r="ALV8" s="73"/>
      <c r="ALW8" s="73"/>
      <c r="ALX8" s="73"/>
      <c r="ALY8" s="73"/>
      <c r="ALZ8" s="73"/>
      <c r="AMA8" s="73"/>
      <c r="AMB8" s="73"/>
      <c r="AMC8" s="73"/>
      <c r="AMD8" s="73"/>
      <c r="AME8" s="73"/>
      <c r="AMF8" s="73"/>
      <c r="AMG8" s="73"/>
      <c r="AMH8" s="73"/>
      <c r="AMI8" s="73"/>
      <c r="AMJ8" s="73"/>
    </row>
    <row r="9" spans="1:1024" s="133" customFormat="1" ht="37.5">
      <c r="A9" s="75"/>
      <c r="B9" s="127" t="s">
        <v>12</v>
      </c>
      <c r="C9" s="68" t="s">
        <v>390</v>
      </c>
      <c r="D9" s="127">
        <v>901</v>
      </c>
      <c r="E9" s="127"/>
      <c r="F9" s="127"/>
      <c r="G9" s="129"/>
      <c r="H9" s="113"/>
      <c r="I9" s="130">
        <f t="shared" si="0"/>
        <v>11236300</v>
      </c>
      <c r="J9" s="130">
        <f>J10</f>
        <v>11203002.209999999</v>
      </c>
      <c r="K9" s="130">
        <f t="shared" si="1"/>
        <v>33297.790000000969</v>
      </c>
      <c r="L9" s="131">
        <f t="shared" ref="L9:AB9" si="3">L10</f>
        <v>7461200</v>
      </c>
      <c r="M9" s="131">
        <f t="shared" si="3"/>
        <v>0</v>
      </c>
      <c r="N9" s="131">
        <f t="shared" si="3"/>
        <v>0</v>
      </c>
      <c r="O9" s="130">
        <f t="shared" si="3"/>
        <v>0</v>
      </c>
      <c r="P9" s="130">
        <f t="shared" si="3"/>
        <v>0</v>
      </c>
      <c r="Q9" s="130">
        <f t="shared" si="3"/>
        <v>0</v>
      </c>
      <c r="R9" s="130">
        <f t="shared" si="3"/>
        <v>0</v>
      </c>
      <c r="S9" s="130">
        <f t="shared" si="3"/>
        <v>1075100</v>
      </c>
      <c r="T9" s="130">
        <f t="shared" si="3"/>
        <v>0</v>
      </c>
      <c r="U9" s="130">
        <f t="shared" si="3"/>
        <v>0</v>
      </c>
      <c r="V9" s="130">
        <f t="shared" si="3"/>
        <v>0</v>
      </c>
      <c r="W9" s="130">
        <f t="shared" si="3"/>
        <v>0</v>
      </c>
      <c r="X9" s="130">
        <f t="shared" si="3"/>
        <v>2700000</v>
      </c>
      <c r="Y9" s="130">
        <f t="shared" si="3"/>
        <v>0</v>
      </c>
      <c r="Z9" s="130">
        <f t="shared" si="3"/>
        <v>0</v>
      </c>
      <c r="AA9" s="130">
        <f t="shared" si="3"/>
        <v>0</v>
      </c>
      <c r="AB9" s="132">
        <f t="shared" si="3"/>
        <v>0</v>
      </c>
    </row>
    <row r="10" spans="1:1024" s="56" customFormat="1">
      <c r="A10" s="82"/>
      <c r="B10" s="127"/>
      <c r="C10" s="43" t="s">
        <v>13</v>
      </c>
      <c r="D10" s="134">
        <v>901</v>
      </c>
      <c r="E10" s="134" t="s">
        <v>14</v>
      </c>
      <c r="F10" s="134" t="s">
        <v>79</v>
      </c>
      <c r="G10" s="135"/>
      <c r="H10" s="134"/>
      <c r="I10" s="136">
        <f t="shared" si="0"/>
        <v>11236300</v>
      </c>
      <c r="J10" s="136">
        <f>J20+J11</f>
        <v>11203002.209999999</v>
      </c>
      <c r="K10" s="136">
        <f t="shared" si="1"/>
        <v>33297.790000000969</v>
      </c>
      <c r="L10" s="137">
        <f t="shared" ref="L10:AB10" si="4">L20+L11</f>
        <v>7461200</v>
      </c>
      <c r="M10" s="137">
        <f t="shared" si="4"/>
        <v>0</v>
      </c>
      <c r="N10" s="137">
        <f t="shared" si="4"/>
        <v>0</v>
      </c>
      <c r="O10" s="136">
        <f t="shared" si="4"/>
        <v>0</v>
      </c>
      <c r="P10" s="136">
        <f t="shared" si="4"/>
        <v>0</v>
      </c>
      <c r="Q10" s="136">
        <f t="shared" si="4"/>
        <v>0</v>
      </c>
      <c r="R10" s="136">
        <f t="shared" si="4"/>
        <v>0</v>
      </c>
      <c r="S10" s="136">
        <f t="shared" si="4"/>
        <v>1075100</v>
      </c>
      <c r="T10" s="136">
        <f t="shared" si="4"/>
        <v>0</v>
      </c>
      <c r="U10" s="136">
        <f t="shared" si="4"/>
        <v>0</v>
      </c>
      <c r="V10" s="136">
        <f t="shared" si="4"/>
        <v>0</v>
      </c>
      <c r="W10" s="136">
        <f t="shared" si="4"/>
        <v>0</v>
      </c>
      <c r="X10" s="136">
        <f t="shared" si="4"/>
        <v>2700000</v>
      </c>
      <c r="Y10" s="136">
        <f t="shared" si="4"/>
        <v>0</v>
      </c>
      <c r="Z10" s="136">
        <f t="shared" si="4"/>
        <v>0</v>
      </c>
      <c r="AA10" s="136">
        <f t="shared" si="4"/>
        <v>0</v>
      </c>
      <c r="AB10" s="138">
        <f t="shared" si="4"/>
        <v>0</v>
      </c>
    </row>
    <row r="11" spans="1:1024" s="56" customFormat="1" ht="56.25">
      <c r="A11" s="82"/>
      <c r="B11" s="127"/>
      <c r="C11" s="43" t="s">
        <v>17</v>
      </c>
      <c r="D11" s="134">
        <v>901</v>
      </c>
      <c r="E11" s="44" t="s">
        <v>14</v>
      </c>
      <c r="F11" s="44" t="s">
        <v>18</v>
      </c>
      <c r="G11" s="135"/>
      <c r="H11" s="134"/>
      <c r="I11" s="136">
        <f t="shared" si="0"/>
        <v>7445925</v>
      </c>
      <c r="J11" s="136">
        <f>J12</f>
        <v>7412627.209999999</v>
      </c>
      <c r="K11" s="136">
        <f t="shared" si="1"/>
        <v>33297.790000000969</v>
      </c>
      <c r="L11" s="137">
        <f t="shared" ref="L11:AB11" si="5">L12</f>
        <v>6537200</v>
      </c>
      <c r="M11" s="137">
        <f t="shared" si="5"/>
        <v>0</v>
      </c>
      <c r="N11" s="137">
        <f t="shared" si="5"/>
        <v>0</v>
      </c>
      <c r="O11" s="136">
        <f t="shared" si="5"/>
        <v>0</v>
      </c>
      <c r="P11" s="136">
        <f t="shared" si="5"/>
        <v>0</v>
      </c>
      <c r="Q11" s="136">
        <f t="shared" si="5"/>
        <v>0</v>
      </c>
      <c r="R11" s="136">
        <f t="shared" si="5"/>
        <v>0</v>
      </c>
      <c r="S11" s="136">
        <f t="shared" si="5"/>
        <v>975100</v>
      </c>
      <c r="T11" s="136">
        <f t="shared" si="5"/>
        <v>0</v>
      </c>
      <c r="U11" s="136">
        <f t="shared" si="5"/>
        <v>0</v>
      </c>
      <c r="V11" s="136">
        <f t="shared" si="5"/>
        <v>0</v>
      </c>
      <c r="W11" s="136">
        <f t="shared" si="5"/>
        <v>0</v>
      </c>
      <c r="X11" s="136">
        <f t="shared" si="5"/>
        <v>0</v>
      </c>
      <c r="Y11" s="136">
        <f t="shared" si="5"/>
        <v>-1375</v>
      </c>
      <c r="Z11" s="136">
        <f t="shared" si="5"/>
        <v>0</v>
      </c>
      <c r="AA11" s="136">
        <f t="shared" si="5"/>
        <v>-65000</v>
      </c>
      <c r="AB11" s="138">
        <f t="shared" si="5"/>
        <v>0</v>
      </c>
    </row>
    <row r="12" spans="1:1024" s="56" customFormat="1" ht="37.5">
      <c r="A12" s="82"/>
      <c r="B12" s="113"/>
      <c r="C12" s="43" t="s">
        <v>353</v>
      </c>
      <c r="D12" s="134">
        <v>901</v>
      </c>
      <c r="E12" s="44" t="s">
        <v>14</v>
      </c>
      <c r="F12" s="44" t="s">
        <v>18</v>
      </c>
      <c r="G12" s="57">
        <v>9900000000</v>
      </c>
      <c r="H12" s="44"/>
      <c r="I12" s="136">
        <f t="shared" si="0"/>
        <v>7445925</v>
      </c>
      <c r="J12" s="136">
        <f>J13+J16</f>
        <v>7412627.209999999</v>
      </c>
      <c r="K12" s="136">
        <f t="shared" si="1"/>
        <v>33297.790000000969</v>
      </c>
      <c r="L12" s="137">
        <f t="shared" ref="L12:AB12" si="6">L13+L16</f>
        <v>6537200</v>
      </c>
      <c r="M12" s="137">
        <f t="shared" si="6"/>
        <v>0</v>
      </c>
      <c r="N12" s="137">
        <f t="shared" si="6"/>
        <v>0</v>
      </c>
      <c r="O12" s="136">
        <f t="shared" si="6"/>
        <v>0</v>
      </c>
      <c r="P12" s="136">
        <f t="shared" si="6"/>
        <v>0</v>
      </c>
      <c r="Q12" s="136">
        <f t="shared" si="6"/>
        <v>0</v>
      </c>
      <c r="R12" s="136">
        <f t="shared" si="6"/>
        <v>0</v>
      </c>
      <c r="S12" s="136">
        <f t="shared" si="6"/>
        <v>975100</v>
      </c>
      <c r="T12" s="136">
        <f t="shared" si="6"/>
        <v>0</v>
      </c>
      <c r="U12" s="136">
        <f t="shared" si="6"/>
        <v>0</v>
      </c>
      <c r="V12" s="136">
        <f t="shared" si="6"/>
        <v>0</v>
      </c>
      <c r="W12" s="136">
        <f t="shared" si="6"/>
        <v>0</v>
      </c>
      <c r="X12" s="136">
        <f t="shared" si="6"/>
        <v>0</v>
      </c>
      <c r="Y12" s="136">
        <f t="shared" si="6"/>
        <v>-1375</v>
      </c>
      <c r="Z12" s="136">
        <f t="shared" si="6"/>
        <v>0</v>
      </c>
      <c r="AA12" s="136">
        <f t="shared" si="6"/>
        <v>-65000</v>
      </c>
      <c r="AB12" s="138">
        <f t="shared" si="6"/>
        <v>0</v>
      </c>
    </row>
    <row r="13" spans="1:1024" s="56" customFormat="1" ht="56.25">
      <c r="A13" s="82"/>
      <c r="B13" s="113"/>
      <c r="C13" s="43" t="s">
        <v>367</v>
      </c>
      <c r="D13" s="134">
        <v>901</v>
      </c>
      <c r="E13" s="44" t="s">
        <v>14</v>
      </c>
      <c r="F13" s="44" t="s">
        <v>18</v>
      </c>
      <c r="G13" s="57">
        <v>9910000000</v>
      </c>
      <c r="H13" s="44"/>
      <c r="I13" s="136">
        <f t="shared" si="0"/>
        <v>2510200</v>
      </c>
      <c r="J13" s="136">
        <f>J14</f>
        <v>2484581.3199999998</v>
      </c>
      <c r="K13" s="136">
        <f t="shared" si="1"/>
        <v>25618.680000000168</v>
      </c>
      <c r="L13" s="137">
        <f t="shared" ref="L13:U14" si="7">L14</f>
        <v>2187200</v>
      </c>
      <c r="M13" s="137">
        <f t="shared" si="7"/>
        <v>0</v>
      </c>
      <c r="N13" s="137">
        <f t="shared" si="7"/>
        <v>0</v>
      </c>
      <c r="O13" s="136">
        <f t="shared" si="7"/>
        <v>0</v>
      </c>
      <c r="P13" s="136">
        <f t="shared" si="7"/>
        <v>0</v>
      </c>
      <c r="Q13" s="136">
        <f t="shared" si="7"/>
        <v>0</v>
      </c>
      <c r="R13" s="136">
        <f t="shared" si="7"/>
        <v>0</v>
      </c>
      <c r="S13" s="136">
        <f t="shared" si="7"/>
        <v>323000</v>
      </c>
      <c r="T13" s="136">
        <f t="shared" si="7"/>
        <v>0</v>
      </c>
      <c r="U13" s="136">
        <f t="shared" si="7"/>
        <v>0</v>
      </c>
      <c r="V13" s="136">
        <f t="shared" ref="V13:AE14" si="8">V14</f>
        <v>0</v>
      </c>
      <c r="W13" s="136">
        <f t="shared" si="8"/>
        <v>0</v>
      </c>
      <c r="X13" s="136">
        <f t="shared" si="8"/>
        <v>0</v>
      </c>
      <c r="Y13" s="136">
        <f t="shared" si="8"/>
        <v>0</v>
      </c>
      <c r="Z13" s="136">
        <f t="shared" si="8"/>
        <v>0</v>
      </c>
      <c r="AA13" s="136">
        <f t="shared" si="8"/>
        <v>0</v>
      </c>
      <c r="AB13" s="138">
        <f t="shared" si="8"/>
        <v>0</v>
      </c>
    </row>
    <row r="14" spans="1:1024" s="56" customFormat="1" ht="37.5">
      <c r="A14" s="82"/>
      <c r="B14" s="113"/>
      <c r="C14" s="43" t="s">
        <v>96</v>
      </c>
      <c r="D14" s="134">
        <v>901</v>
      </c>
      <c r="E14" s="44" t="s">
        <v>14</v>
      </c>
      <c r="F14" s="44" t="s">
        <v>18</v>
      </c>
      <c r="G14" s="57">
        <v>9910000190</v>
      </c>
      <c r="H14" s="44"/>
      <c r="I14" s="136">
        <f t="shared" si="0"/>
        <v>2510200</v>
      </c>
      <c r="J14" s="136">
        <f>J15</f>
        <v>2484581.3199999998</v>
      </c>
      <c r="K14" s="136">
        <f t="shared" si="1"/>
        <v>25618.680000000168</v>
      </c>
      <c r="L14" s="137">
        <f t="shared" si="7"/>
        <v>2187200</v>
      </c>
      <c r="M14" s="137">
        <f t="shared" si="7"/>
        <v>0</v>
      </c>
      <c r="N14" s="137">
        <f t="shared" si="7"/>
        <v>0</v>
      </c>
      <c r="O14" s="136">
        <f t="shared" si="7"/>
        <v>0</v>
      </c>
      <c r="P14" s="136">
        <f t="shared" si="7"/>
        <v>0</v>
      </c>
      <c r="Q14" s="136">
        <f t="shared" si="7"/>
        <v>0</v>
      </c>
      <c r="R14" s="136">
        <f t="shared" si="7"/>
        <v>0</v>
      </c>
      <c r="S14" s="136">
        <f t="shared" si="7"/>
        <v>323000</v>
      </c>
      <c r="T14" s="136">
        <f t="shared" si="7"/>
        <v>0</v>
      </c>
      <c r="U14" s="136">
        <f t="shared" si="7"/>
        <v>0</v>
      </c>
      <c r="V14" s="136">
        <f t="shared" si="8"/>
        <v>0</v>
      </c>
      <c r="W14" s="136">
        <f t="shared" si="8"/>
        <v>0</v>
      </c>
      <c r="X14" s="136">
        <f t="shared" si="8"/>
        <v>0</v>
      </c>
      <c r="Y14" s="136">
        <f t="shared" si="8"/>
        <v>0</v>
      </c>
      <c r="Z14" s="136">
        <f t="shared" si="8"/>
        <v>0</v>
      </c>
      <c r="AA14" s="136">
        <f t="shared" si="8"/>
        <v>0</v>
      </c>
      <c r="AB14" s="138">
        <f t="shared" si="8"/>
        <v>0</v>
      </c>
    </row>
    <row r="15" spans="1:1024" s="56" customFormat="1" ht="75">
      <c r="A15" s="82"/>
      <c r="B15" s="113"/>
      <c r="C15" s="43" t="s">
        <v>97</v>
      </c>
      <c r="D15" s="134" t="s">
        <v>391</v>
      </c>
      <c r="E15" s="44" t="s">
        <v>14</v>
      </c>
      <c r="F15" s="44" t="s">
        <v>18</v>
      </c>
      <c r="G15" s="57">
        <v>9910000190</v>
      </c>
      <c r="H15" s="44" t="s">
        <v>98</v>
      </c>
      <c r="I15" s="136">
        <f t="shared" si="0"/>
        <v>2510200</v>
      </c>
      <c r="J15" s="136">
        <v>2484581.3199999998</v>
      </c>
      <c r="K15" s="136">
        <f t="shared" si="1"/>
        <v>25618.680000000168</v>
      </c>
      <c r="L15" s="137">
        <v>2187200</v>
      </c>
      <c r="M15" s="137"/>
      <c r="N15" s="137"/>
      <c r="O15" s="136"/>
      <c r="P15" s="136"/>
      <c r="Q15" s="136"/>
      <c r="R15" s="136"/>
      <c r="S15" s="136">
        <v>323000</v>
      </c>
      <c r="T15" s="136"/>
      <c r="U15" s="136"/>
      <c r="V15" s="136"/>
      <c r="W15" s="136"/>
      <c r="X15" s="136"/>
      <c r="Y15" s="136"/>
      <c r="Z15" s="136"/>
      <c r="AA15" s="136"/>
      <c r="AB15" s="138"/>
    </row>
    <row r="16" spans="1:1024" s="56" customFormat="1" ht="56.25">
      <c r="A16" s="82"/>
      <c r="B16" s="113"/>
      <c r="C16" s="43" t="s">
        <v>392</v>
      </c>
      <c r="D16" s="134" t="s">
        <v>391</v>
      </c>
      <c r="E16" s="44" t="s">
        <v>14</v>
      </c>
      <c r="F16" s="44" t="s">
        <v>18</v>
      </c>
      <c r="G16" s="57">
        <v>9920000000</v>
      </c>
      <c r="H16" s="44"/>
      <c r="I16" s="136">
        <f t="shared" si="0"/>
        <v>4935725</v>
      </c>
      <c r="J16" s="136">
        <f>J17</f>
        <v>4928045.8899999997</v>
      </c>
      <c r="K16" s="136">
        <f t="shared" si="1"/>
        <v>7679.1100000003353</v>
      </c>
      <c r="L16" s="137">
        <f t="shared" ref="L16:AB16" si="9">L17</f>
        <v>4350000</v>
      </c>
      <c r="M16" s="137">
        <f t="shared" si="9"/>
        <v>0</v>
      </c>
      <c r="N16" s="137">
        <f t="shared" si="9"/>
        <v>0</v>
      </c>
      <c r="O16" s="136">
        <f t="shared" si="9"/>
        <v>0</v>
      </c>
      <c r="P16" s="136">
        <f t="shared" si="9"/>
        <v>0</v>
      </c>
      <c r="Q16" s="136">
        <f t="shared" si="9"/>
        <v>0</v>
      </c>
      <c r="R16" s="136">
        <f t="shared" si="9"/>
        <v>0</v>
      </c>
      <c r="S16" s="136">
        <f t="shared" si="9"/>
        <v>652100</v>
      </c>
      <c r="T16" s="136">
        <f t="shared" si="9"/>
        <v>0</v>
      </c>
      <c r="U16" s="136">
        <f t="shared" si="9"/>
        <v>0</v>
      </c>
      <c r="V16" s="136">
        <f t="shared" si="9"/>
        <v>0</v>
      </c>
      <c r="W16" s="136">
        <f t="shared" si="9"/>
        <v>0</v>
      </c>
      <c r="X16" s="136">
        <f t="shared" si="9"/>
        <v>0</v>
      </c>
      <c r="Y16" s="136">
        <f t="shared" si="9"/>
        <v>-1375</v>
      </c>
      <c r="Z16" s="136">
        <f t="shared" si="9"/>
        <v>0</v>
      </c>
      <c r="AA16" s="136">
        <f t="shared" si="9"/>
        <v>-65000</v>
      </c>
      <c r="AB16" s="138">
        <f t="shared" si="9"/>
        <v>0</v>
      </c>
    </row>
    <row r="17" spans="1:30" s="56" customFormat="1" ht="37.5">
      <c r="A17" s="82"/>
      <c r="B17" s="113"/>
      <c r="C17" s="43" t="s">
        <v>96</v>
      </c>
      <c r="D17" s="134" t="s">
        <v>391</v>
      </c>
      <c r="E17" s="44" t="s">
        <v>393</v>
      </c>
      <c r="F17" s="44" t="s">
        <v>18</v>
      </c>
      <c r="G17" s="57">
        <v>9920000190</v>
      </c>
      <c r="H17" s="44"/>
      <c r="I17" s="136">
        <f t="shared" si="0"/>
        <v>4935725</v>
      </c>
      <c r="J17" s="136">
        <f>J18+J19</f>
        <v>4928045.8899999997</v>
      </c>
      <c r="K17" s="136">
        <f t="shared" si="1"/>
        <v>7679.1100000003353</v>
      </c>
      <c r="L17" s="137">
        <f t="shared" ref="L17:AB17" si="10">L18+L19</f>
        <v>4350000</v>
      </c>
      <c r="M17" s="137">
        <f t="shared" si="10"/>
        <v>0</v>
      </c>
      <c r="N17" s="137">
        <f t="shared" si="10"/>
        <v>0</v>
      </c>
      <c r="O17" s="136">
        <f t="shared" si="10"/>
        <v>0</v>
      </c>
      <c r="P17" s="136">
        <f t="shared" si="10"/>
        <v>0</v>
      </c>
      <c r="Q17" s="136">
        <f t="shared" si="10"/>
        <v>0</v>
      </c>
      <c r="R17" s="136">
        <f t="shared" si="10"/>
        <v>0</v>
      </c>
      <c r="S17" s="136">
        <f t="shared" si="10"/>
        <v>652100</v>
      </c>
      <c r="T17" s="136">
        <f t="shared" si="10"/>
        <v>0</v>
      </c>
      <c r="U17" s="136">
        <f t="shared" si="10"/>
        <v>0</v>
      </c>
      <c r="V17" s="136">
        <f t="shared" si="10"/>
        <v>0</v>
      </c>
      <c r="W17" s="136">
        <f t="shared" si="10"/>
        <v>0</v>
      </c>
      <c r="X17" s="136">
        <f t="shared" si="10"/>
        <v>0</v>
      </c>
      <c r="Y17" s="136">
        <f t="shared" si="10"/>
        <v>-1375</v>
      </c>
      <c r="Z17" s="136">
        <f t="shared" si="10"/>
        <v>0</v>
      </c>
      <c r="AA17" s="136">
        <f t="shared" si="10"/>
        <v>-65000</v>
      </c>
      <c r="AB17" s="138">
        <f t="shared" si="10"/>
        <v>0</v>
      </c>
    </row>
    <row r="18" spans="1:30" s="56" customFormat="1" ht="75">
      <c r="A18" s="82"/>
      <c r="B18" s="113"/>
      <c r="C18" s="43" t="s">
        <v>97</v>
      </c>
      <c r="D18" s="134">
        <v>901</v>
      </c>
      <c r="E18" s="44" t="s">
        <v>14</v>
      </c>
      <c r="F18" s="44" t="s">
        <v>18</v>
      </c>
      <c r="G18" s="57">
        <v>9920000190</v>
      </c>
      <c r="H18" s="44" t="s">
        <v>98</v>
      </c>
      <c r="I18" s="136">
        <f t="shared" si="0"/>
        <v>4932100</v>
      </c>
      <c r="J18" s="136">
        <v>4924420.8899999997</v>
      </c>
      <c r="K18" s="136">
        <f t="shared" si="1"/>
        <v>7679.1100000003353</v>
      </c>
      <c r="L18" s="137">
        <v>4345000</v>
      </c>
      <c r="M18" s="137"/>
      <c r="N18" s="137"/>
      <c r="O18" s="136"/>
      <c r="P18" s="136"/>
      <c r="Q18" s="136"/>
      <c r="R18" s="136"/>
      <c r="S18" s="136">
        <v>652100</v>
      </c>
      <c r="T18" s="136"/>
      <c r="U18" s="136"/>
      <c r="V18" s="136"/>
      <c r="W18" s="136"/>
      <c r="X18" s="136"/>
      <c r="Y18" s="136"/>
      <c r="Z18" s="136"/>
      <c r="AA18" s="136">
        <v>-65000</v>
      </c>
      <c r="AB18" s="138"/>
    </row>
    <row r="19" spans="1:30" s="56" customFormat="1">
      <c r="A19" s="82"/>
      <c r="B19" s="113"/>
      <c r="C19" s="43" t="s">
        <v>103</v>
      </c>
      <c r="D19" s="134" t="s">
        <v>391</v>
      </c>
      <c r="E19" s="44" t="s">
        <v>14</v>
      </c>
      <c r="F19" s="44" t="s">
        <v>18</v>
      </c>
      <c r="G19" s="57">
        <v>9920000190</v>
      </c>
      <c r="H19" s="44" t="s">
        <v>104</v>
      </c>
      <c r="I19" s="136">
        <f t="shared" si="0"/>
        <v>3625</v>
      </c>
      <c r="J19" s="136">
        <v>3625</v>
      </c>
      <c r="K19" s="136">
        <f t="shared" si="1"/>
        <v>0</v>
      </c>
      <c r="L19" s="137">
        <v>5000</v>
      </c>
      <c r="M19" s="137"/>
      <c r="N19" s="137"/>
      <c r="O19" s="136"/>
      <c r="P19" s="136"/>
      <c r="Q19" s="136"/>
      <c r="R19" s="136"/>
      <c r="S19" s="136"/>
      <c r="T19" s="136"/>
      <c r="U19" s="136"/>
      <c r="V19" s="136"/>
      <c r="W19" s="136"/>
      <c r="X19" s="136"/>
      <c r="Y19" s="136">
        <v>-1375</v>
      </c>
      <c r="Z19" s="136"/>
      <c r="AA19" s="136"/>
      <c r="AB19" s="138"/>
    </row>
    <row r="20" spans="1:30" s="56" customFormat="1">
      <c r="A20" s="82"/>
      <c r="B20" s="113"/>
      <c r="C20" s="43" t="s">
        <v>27</v>
      </c>
      <c r="D20" s="134" t="s">
        <v>391</v>
      </c>
      <c r="E20" s="44" t="s">
        <v>14</v>
      </c>
      <c r="F20" s="44" t="s">
        <v>28</v>
      </c>
      <c r="G20" s="57"/>
      <c r="H20" s="44"/>
      <c r="I20" s="136">
        <f t="shared" si="0"/>
        <v>3790375</v>
      </c>
      <c r="J20" s="136">
        <f>J21</f>
        <v>3790375</v>
      </c>
      <c r="K20" s="136">
        <f t="shared" si="1"/>
        <v>0</v>
      </c>
      <c r="L20" s="137">
        <f t="shared" ref="L20:U23" si="11">L21</f>
        <v>924000</v>
      </c>
      <c r="M20" s="137">
        <f t="shared" si="11"/>
        <v>0</v>
      </c>
      <c r="N20" s="137">
        <f t="shared" si="11"/>
        <v>0</v>
      </c>
      <c r="O20" s="136">
        <f t="shared" si="11"/>
        <v>0</v>
      </c>
      <c r="P20" s="136">
        <f t="shared" si="11"/>
        <v>0</v>
      </c>
      <c r="Q20" s="136">
        <f t="shared" si="11"/>
        <v>0</v>
      </c>
      <c r="R20" s="136">
        <f t="shared" si="11"/>
        <v>0</v>
      </c>
      <c r="S20" s="136">
        <f t="shared" si="11"/>
        <v>100000</v>
      </c>
      <c r="T20" s="136">
        <f t="shared" si="11"/>
        <v>0</v>
      </c>
      <c r="U20" s="136">
        <f t="shared" si="11"/>
        <v>0</v>
      </c>
      <c r="V20" s="136">
        <f t="shared" ref="V20:AE23" si="12">V21</f>
        <v>0</v>
      </c>
      <c r="W20" s="136">
        <f t="shared" si="12"/>
        <v>0</v>
      </c>
      <c r="X20" s="136">
        <f t="shared" si="12"/>
        <v>2700000</v>
      </c>
      <c r="Y20" s="136">
        <f t="shared" si="12"/>
        <v>1375</v>
      </c>
      <c r="Z20" s="136">
        <f t="shared" si="12"/>
        <v>0</v>
      </c>
      <c r="AA20" s="136">
        <f t="shared" si="12"/>
        <v>65000</v>
      </c>
      <c r="AB20" s="138">
        <f t="shared" si="12"/>
        <v>0</v>
      </c>
    </row>
    <row r="21" spans="1:30" s="56" customFormat="1" ht="37.5">
      <c r="A21" s="82"/>
      <c r="B21" s="113"/>
      <c r="C21" s="43" t="s">
        <v>94</v>
      </c>
      <c r="D21" s="134" t="s">
        <v>391</v>
      </c>
      <c r="E21" s="44" t="s">
        <v>14</v>
      </c>
      <c r="F21" s="44" t="s">
        <v>28</v>
      </c>
      <c r="G21" s="57">
        <v>5000000000</v>
      </c>
      <c r="H21" s="44"/>
      <c r="I21" s="136">
        <f t="shared" si="0"/>
        <v>3790375</v>
      </c>
      <c r="J21" s="136">
        <f>J22</f>
        <v>3790375</v>
      </c>
      <c r="K21" s="136">
        <f t="shared" si="1"/>
        <v>0</v>
      </c>
      <c r="L21" s="137">
        <f t="shared" si="11"/>
        <v>924000</v>
      </c>
      <c r="M21" s="137">
        <f t="shared" si="11"/>
        <v>0</v>
      </c>
      <c r="N21" s="137">
        <f t="shared" si="11"/>
        <v>0</v>
      </c>
      <c r="O21" s="136">
        <f t="shared" si="11"/>
        <v>0</v>
      </c>
      <c r="P21" s="136">
        <f t="shared" si="11"/>
        <v>0</v>
      </c>
      <c r="Q21" s="136">
        <f t="shared" si="11"/>
        <v>0</v>
      </c>
      <c r="R21" s="136">
        <f t="shared" si="11"/>
        <v>0</v>
      </c>
      <c r="S21" s="136">
        <f t="shared" si="11"/>
        <v>100000</v>
      </c>
      <c r="T21" s="136">
        <f t="shared" si="11"/>
        <v>0</v>
      </c>
      <c r="U21" s="136">
        <f t="shared" si="11"/>
        <v>0</v>
      </c>
      <c r="V21" s="136">
        <f t="shared" si="12"/>
        <v>0</v>
      </c>
      <c r="W21" s="136">
        <f t="shared" si="12"/>
        <v>0</v>
      </c>
      <c r="X21" s="136">
        <f t="shared" si="12"/>
        <v>2700000</v>
      </c>
      <c r="Y21" s="136">
        <f t="shared" si="12"/>
        <v>1375</v>
      </c>
      <c r="Z21" s="136">
        <f t="shared" si="12"/>
        <v>0</v>
      </c>
      <c r="AA21" s="136">
        <f t="shared" si="12"/>
        <v>65000</v>
      </c>
      <c r="AB21" s="138">
        <f t="shared" si="12"/>
        <v>0</v>
      </c>
    </row>
    <row r="22" spans="1:30" s="56" customFormat="1" ht="37.5">
      <c r="A22" s="82"/>
      <c r="B22" s="113"/>
      <c r="C22" s="43" t="s">
        <v>112</v>
      </c>
      <c r="D22" s="134" t="s">
        <v>391</v>
      </c>
      <c r="E22" s="44" t="s">
        <v>14</v>
      </c>
      <c r="F22" s="44" t="s">
        <v>28</v>
      </c>
      <c r="G22" s="57">
        <v>5030000000</v>
      </c>
      <c r="H22" s="44"/>
      <c r="I22" s="136">
        <f t="shared" si="0"/>
        <v>3790375</v>
      </c>
      <c r="J22" s="136">
        <f>J23</f>
        <v>3790375</v>
      </c>
      <c r="K22" s="136">
        <f t="shared" si="1"/>
        <v>0</v>
      </c>
      <c r="L22" s="137">
        <f t="shared" si="11"/>
        <v>924000</v>
      </c>
      <c r="M22" s="137">
        <f t="shared" si="11"/>
        <v>0</v>
      </c>
      <c r="N22" s="137">
        <f t="shared" si="11"/>
        <v>0</v>
      </c>
      <c r="O22" s="136">
        <f t="shared" si="11"/>
        <v>0</v>
      </c>
      <c r="P22" s="136">
        <f t="shared" si="11"/>
        <v>0</v>
      </c>
      <c r="Q22" s="136">
        <f t="shared" si="11"/>
        <v>0</v>
      </c>
      <c r="R22" s="136">
        <f t="shared" si="11"/>
        <v>0</v>
      </c>
      <c r="S22" s="136">
        <f t="shared" si="11"/>
        <v>100000</v>
      </c>
      <c r="T22" s="136">
        <f t="shared" si="11"/>
        <v>0</v>
      </c>
      <c r="U22" s="136">
        <f t="shared" si="11"/>
        <v>0</v>
      </c>
      <c r="V22" s="136">
        <f t="shared" si="12"/>
        <v>0</v>
      </c>
      <c r="W22" s="136">
        <f t="shared" si="12"/>
        <v>0</v>
      </c>
      <c r="X22" s="136">
        <f t="shared" si="12"/>
        <v>2700000</v>
      </c>
      <c r="Y22" s="136">
        <f t="shared" si="12"/>
        <v>1375</v>
      </c>
      <c r="Z22" s="136">
        <f t="shared" si="12"/>
        <v>0</v>
      </c>
      <c r="AA22" s="136">
        <f t="shared" si="12"/>
        <v>65000</v>
      </c>
      <c r="AB22" s="138">
        <f t="shared" si="12"/>
        <v>0</v>
      </c>
    </row>
    <row r="23" spans="1:30" s="56" customFormat="1" ht="37.5">
      <c r="A23" s="82"/>
      <c r="B23" s="113"/>
      <c r="C23" s="43" t="s">
        <v>113</v>
      </c>
      <c r="D23" s="134" t="s">
        <v>391</v>
      </c>
      <c r="E23" s="44" t="s">
        <v>14</v>
      </c>
      <c r="F23" s="44" t="s">
        <v>28</v>
      </c>
      <c r="G23" s="57">
        <v>5030010030</v>
      </c>
      <c r="H23" s="44"/>
      <c r="I23" s="136">
        <f t="shared" si="0"/>
        <v>3790375</v>
      </c>
      <c r="J23" s="136">
        <f>J24</f>
        <v>3790375</v>
      </c>
      <c r="K23" s="136">
        <f t="shared" si="1"/>
        <v>0</v>
      </c>
      <c r="L23" s="137">
        <f t="shared" si="11"/>
        <v>924000</v>
      </c>
      <c r="M23" s="137">
        <f t="shared" si="11"/>
        <v>0</v>
      </c>
      <c r="N23" s="137">
        <f t="shared" si="11"/>
        <v>0</v>
      </c>
      <c r="O23" s="136">
        <f t="shared" si="11"/>
        <v>0</v>
      </c>
      <c r="P23" s="136">
        <f t="shared" si="11"/>
        <v>0</v>
      </c>
      <c r="Q23" s="136">
        <f t="shared" si="11"/>
        <v>0</v>
      </c>
      <c r="R23" s="136">
        <f t="shared" si="11"/>
        <v>0</v>
      </c>
      <c r="S23" s="136">
        <f t="shared" si="11"/>
        <v>100000</v>
      </c>
      <c r="T23" s="136">
        <f t="shared" si="11"/>
        <v>0</v>
      </c>
      <c r="U23" s="136">
        <f t="shared" si="11"/>
        <v>0</v>
      </c>
      <c r="V23" s="136">
        <f t="shared" si="12"/>
        <v>0</v>
      </c>
      <c r="W23" s="136">
        <f t="shared" si="12"/>
        <v>0</v>
      </c>
      <c r="X23" s="136">
        <f t="shared" si="12"/>
        <v>2700000</v>
      </c>
      <c r="Y23" s="136">
        <f t="shared" si="12"/>
        <v>1375</v>
      </c>
      <c r="Z23" s="136">
        <f t="shared" si="12"/>
        <v>0</v>
      </c>
      <c r="AA23" s="136">
        <f t="shared" si="12"/>
        <v>65000</v>
      </c>
      <c r="AB23" s="138">
        <f t="shared" si="12"/>
        <v>0</v>
      </c>
    </row>
    <row r="24" spans="1:30" s="56" customFormat="1" ht="37.5">
      <c r="A24" s="82"/>
      <c r="B24" s="113"/>
      <c r="C24" s="43" t="s">
        <v>100</v>
      </c>
      <c r="D24" s="134" t="s">
        <v>391</v>
      </c>
      <c r="E24" s="44" t="s">
        <v>14</v>
      </c>
      <c r="F24" s="44" t="s">
        <v>28</v>
      </c>
      <c r="G24" s="57">
        <v>5030010030</v>
      </c>
      <c r="H24" s="44" t="s">
        <v>101</v>
      </c>
      <c r="I24" s="136">
        <f t="shared" si="0"/>
        <v>3790375</v>
      </c>
      <c r="J24" s="136">
        <v>3790375</v>
      </c>
      <c r="K24" s="136">
        <f t="shared" si="1"/>
        <v>0</v>
      </c>
      <c r="L24" s="137">
        <v>924000</v>
      </c>
      <c r="M24" s="137"/>
      <c r="N24" s="137"/>
      <c r="O24" s="136"/>
      <c r="P24" s="136"/>
      <c r="Q24" s="136"/>
      <c r="R24" s="136"/>
      <c r="S24" s="136">
        <v>100000</v>
      </c>
      <c r="T24" s="136"/>
      <c r="U24" s="136"/>
      <c r="V24" s="136"/>
      <c r="W24" s="136"/>
      <c r="X24" s="136">
        <f>200000+2500000</f>
        <v>2700000</v>
      </c>
      <c r="Y24" s="136">
        <v>1375</v>
      </c>
      <c r="Z24" s="136"/>
      <c r="AA24" s="136">
        <v>65000</v>
      </c>
      <c r="AB24" s="138"/>
    </row>
    <row r="25" spans="1:30" s="133" customFormat="1" ht="37.9" customHeight="1">
      <c r="A25" s="75"/>
      <c r="B25" s="113" t="s">
        <v>29</v>
      </c>
      <c r="C25" s="68" t="s">
        <v>394</v>
      </c>
      <c r="D25" s="113" t="s">
        <v>395</v>
      </c>
      <c r="E25" s="83"/>
      <c r="F25" s="83"/>
      <c r="G25" s="74"/>
      <c r="H25" s="83"/>
      <c r="I25" s="130">
        <f t="shared" si="0"/>
        <v>1741139444.6800001</v>
      </c>
      <c r="J25" s="130">
        <f>J26+J105+J149+J180+J239+J284+J272+J311+J323</f>
        <v>1551840190.46</v>
      </c>
      <c r="K25" s="130">
        <f t="shared" si="1"/>
        <v>189299254.22000003</v>
      </c>
      <c r="L25" s="131">
        <f t="shared" ref="L25:Q25" si="13">L26+L105+L149+L180+L239+L284+L272+L311</f>
        <v>900099200</v>
      </c>
      <c r="M25" s="131">
        <f t="shared" si="13"/>
        <v>102651300</v>
      </c>
      <c r="N25" s="131">
        <f t="shared" si="13"/>
        <v>58056050</v>
      </c>
      <c r="O25" s="130">
        <f t="shared" si="13"/>
        <v>74706176.680000007</v>
      </c>
      <c r="P25" s="130">
        <f t="shared" si="13"/>
        <v>18245370</v>
      </c>
      <c r="Q25" s="130">
        <f t="shared" si="13"/>
        <v>539728570</v>
      </c>
      <c r="R25" s="130">
        <f>R26+R105+R149+R180+R239+R284+R272+R311+R323</f>
        <v>26562300</v>
      </c>
      <c r="S25" s="130">
        <f t="shared" ref="S25:AB25" si="14">S26+S105+S149+S180+S239+S284+S272+S311</f>
        <v>31918077</v>
      </c>
      <c r="T25" s="130">
        <f t="shared" si="14"/>
        <v>9115400</v>
      </c>
      <c r="U25" s="130">
        <f t="shared" si="14"/>
        <v>7853730</v>
      </c>
      <c r="V25" s="130">
        <f t="shared" si="14"/>
        <v>1988700</v>
      </c>
      <c r="W25" s="130">
        <f t="shared" si="14"/>
        <v>31362300</v>
      </c>
      <c r="X25" s="130">
        <f t="shared" si="14"/>
        <v>-112320000</v>
      </c>
      <c r="Y25" s="130">
        <f t="shared" si="14"/>
        <v>59775860</v>
      </c>
      <c r="Z25" s="130">
        <f t="shared" si="14"/>
        <v>-4149989</v>
      </c>
      <c r="AA25" s="130">
        <f t="shared" si="14"/>
        <v>-4453600</v>
      </c>
      <c r="AB25" s="132">
        <f t="shared" si="14"/>
        <v>0</v>
      </c>
      <c r="AD25" s="131"/>
    </row>
    <row r="26" spans="1:30" s="56" customFormat="1">
      <c r="A26" s="82"/>
      <c r="B26" s="113"/>
      <c r="C26" s="43" t="s">
        <v>13</v>
      </c>
      <c r="D26" s="134" t="s">
        <v>395</v>
      </c>
      <c r="E26" s="44" t="s">
        <v>14</v>
      </c>
      <c r="F26" s="44" t="s">
        <v>79</v>
      </c>
      <c r="G26" s="57"/>
      <c r="H26" s="44"/>
      <c r="I26" s="136">
        <f t="shared" si="0"/>
        <v>320641995.70999998</v>
      </c>
      <c r="J26" s="136">
        <f>J27+J32+J48+J53+J44</f>
        <v>282929068.63</v>
      </c>
      <c r="K26" s="136">
        <f t="shared" si="1"/>
        <v>37712927.079999983</v>
      </c>
      <c r="L26" s="137">
        <f t="shared" ref="L26:AB26" si="15">L27+L32+L48+L53+L44</f>
        <v>189606800</v>
      </c>
      <c r="M26" s="137">
        <f t="shared" si="15"/>
        <v>56848100</v>
      </c>
      <c r="N26" s="137">
        <f t="shared" si="15"/>
        <v>0</v>
      </c>
      <c r="O26" s="136">
        <f t="shared" si="15"/>
        <v>-4744224</v>
      </c>
      <c r="P26" s="136">
        <f t="shared" si="15"/>
        <v>2264670</v>
      </c>
      <c r="Q26" s="136">
        <f t="shared" si="15"/>
        <v>1263150</v>
      </c>
      <c r="R26" s="136">
        <f t="shared" si="15"/>
        <v>400000</v>
      </c>
      <c r="S26" s="136">
        <f t="shared" si="15"/>
        <v>30740877</v>
      </c>
      <c r="T26" s="136">
        <f t="shared" si="15"/>
        <v>3003400</v>
      </c>
      <c r="U26" s="136">
        <f t="shared" si="15"/>
        <v>5372330</v>
      </c>
      <c r="V26" s="136">
        <f t="shared" si="15"/>
        <v>1479708</v>
      </c>
      <c r="W26" s="136">
        <f t="shared" si="15"/>
        <v>4851000</v>
      </c>
      <c r="X26" s="136">
        <f t="shared" si="15"/>
        <v>-857096.48</v>
      </c>
      <c r="Y26" s="136">
        <f t="shared" si="15"/>
        <v>7677700</v>
      </c>
      <c r="Z26" s="136">
        <f t="shared" si="15"/>
        <v>6642789</v>
      </c>
      <c r="AA26" s="136">
        <f t="shared" si="15"/>
        <v>16092792.189999999</v>
      </c>
      <c r="AB26" s="138">
        <f t="shared" si="15"/>
        <v>0</v>
      </c>
    </row>
    <row r="27" spans="1:30" s="56" customFormat="1" ht="37.5">
      <c r="A27" s="82"/>
      <c r="B27" s="113"/>
      <c r="C27" s="43" t="s">
        <v>15</v>
      </c>
      <c r="D27" s="134" t="s">
        <v>395</v>
      </c>
      <c r="E27" s="44" t="s">
        <v>14</v>
      </c>
      <c r="F27" s="44" t="s">
        <v>16</v>
      </c>
      <c r="G27" s="57"/>
      <c r="H27" s="44"/>
      <c r="I27" s="136">
        <f t="shared" si="0"/>
        <v>2949700</v>
      </c>
      <c r="J27" s="136">
        <f>J28</f>
        <v>2916967.58</v>
      </c>
      <c r="K27" s="136">
        <f t="shared" si="1"/>
        <v>32732.419999999925</v>
      </c>
      <c r="L27" s="137">
        <f t="shared" ref="L27:U30" si="16">L28</f>
        <v>2429700</v>
      </c>
      <c r="M27" s="137">
        <f t="shared" si="16"/>
        <v>0</v>
      </c>
      <c r="N27" s="137">
        <f t="shared" si="16"/>
        <v>0</v>
      </c>
      <c r="O27" s="136">
        <f t="shared" si="16"/>
        <v>0</v>
      </c>
      <c r="P27" s="136">
        <f t="shared" si="16"/>
        <v>0</v>
      </c>
      <c r="Q27" s="136">
        <f t="shared" si="16"/>
        <v>0</v>
      </c>
      <c r="R27" s="136">
        <f t="shared" si="16"/>
        <v>0</v>
      </c>
      <c r="S27" s="136">
        <f t="shared" si="16"/>
        <v>350000</v>
      </c>
      <c r="T27" s="136">
        <f t="shared" si="16"/>
        <v>0</v>
      </c>
      <c r="U27" s="136">
        <f t="shared" si="16"/>
        <v>0</v>
      </c>
      <c r="V27" s="136">
        <f t="shared" ref="V27:AE30" si="17">V28</f>
        <v>0</v>
      </c>
      <c r="W27" s="136">
        <f t="shared" si="17"/>
        <v>0</v>
      </c>
      <c r="X27" s="136">
        <f t="shared" si="17"/>
        <v>0</v>
      </c>
      <c r="Y27" s="136">
        <f t="shared" si="17"/>
        <v>0</v>
      </c>
      <c r="Z27" s="136">
        <f t="shared" si="17"/>
        <v>170000</v>
      </c>
      <c r="AA27" s="136">
        <f t="shared" si="17"/>
        <v>0</v>
      </c>
      <c r="AB27" s="138">
        <f t="shared" si="17"/>
        <v>0</v>
      </c>
    </row>
    <row r="28" spans="1:30" s="56" customFormat="1" ht="37.5">
      <c r="A28" s="82"/>
      <c r="B28" s="113"/>
      <c r="C28" s="43" t="s">
        <v>94</v>
      </c>
      <c r="D28" s="134" t="s">
        <v>395</v>
      </c>
      <c r="E28" s="44" t="s">
        <v>14</v>
      </c>
      <c r="F28" s="44" t="s">
        <v>16</v>
      </c>
      <c r="G28" s="57">
        <v>5000000000</v>
      </c>
      <c r="H28" s="44"/>
      <c r="I28" s="136">
        <f t="shared" si="0"/>
        <v>2949700</v>
      </c>
      <c r="J28" s="136">
        <f>J29</f>
        <v>2916967.58</v>
      </c>
      <c r="K28" s="136">
        <f t="shared" si="1"/>
        <v>32732.419999999925</v>
      </c>
      <c r="L28" s="137">
        <f t="shared" si="16"/>
        <v>2429700</v>
      </c>
      <c r="M28" s="137">
        <f t="shared" si="16"/>
        <v>0</v>
      </c>
      <c r="N28" s="137">
        <f t="shared" si="16"/>
        <v>0</v>
      </c>
      <c r="O28" s="136">
        <f t="shared" si="16"/>
        <v>0</v>
      </c>
      <c r="P28" s="136">
        <f t="shared" si="16"/>
        <v>0</v>
      </c>
      <c r="Q28" s="136">
        <f t="shared" si="16"/>
        <v>0</v>
      </c>
      <c r="R28" s="136">
        <f t="shared" si="16"/>
        <v>0</v>
      </c>
      <c r="S28" s="136">
        <f t="shared" si="16"/>
        <v>350000</v>
      </c>
      <c r="T28" s="136">
        <f t="shared" si="16"/>
        <v>0</v>
      </c>
      <c r="U28" s="136">
        <f t="shared" si="16"/>
        <v>0</v>
      </c>
      <c r="V28" s="136">
        <f t="shared" si="17"/>
        <v>0</v>
      </c>
      <c r="W28" s="136">
        <f t="shared" si="17"/>
        <v>0</v>
      </c>
      <c r="X28" s="136">
        <f t="shared" si="17"/>
        <v>0</v>
      </c>
      <c r="Y28" s="136">
        <f t="shared" si="17"/>
        <v>0</v>
      </c>
      <c r="Z28" s="136">
        <f t="shared" si="17"/>
        <v>170000</v>
      </c>
      <c r="AA28" s="136">
        <f t="shared" si="17"/>
        <v>0</v>
      </c>
      <c r="AB28" s="138">
        <f t="shared" si="17"/>
        <v>0</v>
      </c>
    </row>
    <row r="29" spans="1:30" s="56" customFormat="1" ht="37.5">
      <c r="A29" s="82"/>
      <c r="B29" s="113"/>
      <c r="C29" s="43" t="s">
        <v>95</v>
      </c>
      <c r="D29" s="134" t="s">
        <v>395</v>
      </c>
      <c r="E29" s="44" t="s">
        <v>14</v>
      </c>
      <c r="F29" s="44" t="s">
        <v>16</v>
      </c>
      <c r="G29" s="57">
        <v>5010000000</v>
      </c>
      <c r="H29" s="44"/>
      <c r="I29" s="136">
        <f t="shared" si="0"/>
        <v>2949700</v>
      </c>
      <c r="J29" s="136">
        <f>J30</f>
        <v>2916967.58</v>
      </c>
      <c r="K29" s="136">
        <f t="shared" si="1"/>
        <v>32732.419999999925</v>
      </c>
      <c r="L29" s="137">
        <f t="shared" si="16"/>
        <v>2429700</v>
      </c>
      <c r="M29" s="137">
        <f t="shared" si="16"/>
        <v>0</v>
      </c>
      <c r="N29" s="137">
        <f t="shared" si="16"/>
        <v>0</v>
      </c>
      <c r="O29" s="136">
        <f t="shared" si="16"/>
        <v>0</v>
      </c>
      <c r="P29" s="136">
        <f t="shared" si="16"/>
        <v>0</v>
      </c>
      <c r="Q29" s="136">
        <f t="shared" si="16"/>
        <v>0</v>
      </c>
      <c r="R29" s="136">
        <f t="shared" si="16"/>
        <v>0</v>
      </c>
      <c r="S29" s="136">
        <f t="shared" si="16"/>
        <v>350000</v>
      </c>
      <c r="T29" s="136">
        <f t="shared" si="16"/>
        <v>0</v>
      </c>
      <c r="U29" s="136">
        <f t="shared" si="16"/>
        <v>0</v>
      </c>
      <c r="V29" s="136">
        <f t="shared" si="17"/>
        <v>0</v>
      </c>
      <c r="W29" s="136">
        <f t="shared" si="17"/>
        <v>0</v>
      </c>
      <c r="X29" s="136">
        <f t="shared" si="17"/>
        <v>0</v>
      </c>
      <c r="Y29" s="136">
        <f t="shared" si="17"/>
        <v>0</v>
      </c>
      <c r="Z29" s="136">
        <f t="shared" si="17"/>
        <v>170000</v>
      </c>
      <c r="AA29" s="136">
        <f t="shared" si="17"/>
        <v>0</v>
      </c>
      <c r="AB29" s="138">
        <f t="shared" si="17"/>
        <v>0</v>
      </c>
    </row>
    <row r="30" spans="1:30" s="56" customFormat="1" ht="37.5">
      <c r="A30" s="82"/>
      <c r="B30" s="113"/>
      <c r="C30" s="79" t="s">
        <v>96</v>
      </c>
      <c r="D30" s="134" t="s">
        <v>395</v>
      </c>
      <c r="E30" s="44" t="s">
        <v>14</v>
      </c>
      <c r="F30" s="44" t="s">
        <v>16</v>
      </c>
      <c r="G30" s="57">
        <v>5010000190</v>
      </c>
      <c r="H30" s="44"/>
      <c r="I30" s="136">
        <f t="shared" si="0"/>
        <v>2949700</v>
      </c>
      <c r="J30" s="136">
        <f>J31</f>
        <v>2916967.58</v>
      </c>
      <c r="K30" s="136">
        <f t="shared" si="1"/>
        <v>32732.419999999925</v>
      </c>
      <c r="L30" s="137">
        <f t="shared" si="16"/>
        <v>2429700</v>
      </c>
      <c r="M30" s="137">
        <f t="shared" si="16"/>
        <v>0</v>
      </c>
      <c r="N30" s="137">
        <f t="shared" si="16"/>
        <v>0</v>
      </c>
      <c r="O30" s="136">
        <f t="shared" si="16"/>
        <v>0</v>
      </c>
      <c r="P30" s="136">
        <f t="shared" si="16"/>
        <v>0</v>
      </c>
      <c r="Q30" s="136">
        <f t="shared" si="16"/>
        <v>0</v>
      </c>
      <c r="R30" s="136">
        <f t="shared" si="16"/>
        <v>0</v>
      </c>
      <c r="S30" s="136">
        <f t="shared" si="16"/>
        <v>350000</v>
      </c>
      <c r="T30" s="136">
        <f t="shared" si="16"/>
        <v>0</v>
      </c>
      <c r="U30" s="136">
        <f t="shared" si="16"/>
        <v>0</v>
      </c>
      <c r="V30" s="136">
        <f t="shared" si="17"/>
        <v>0</v>
      </c>
      <c r="W30" s="136">
        <f t="shared" si="17"/>
        <v>0</v>
      </c>
      <c r="X30" s="136">
        <f t="shared" si="17"/>
        <v>0</v>
      </c>
      <c r="Y30" s="136">
        <f t="shared" si="17"/>
        <v>0</v>
      </c>
      <c r="Z30" s="136">
        <f t="shared" si="17"/>
        <v>170000</v>
      </c>
      <c r="AA30" s="136">
        <f t="shared" si="17"/>
        <v>0</v>
      </c>
      <c r="AB30" s="138">
        <f t="shared" si="17"/>
        <v>0</v>
      </c>
    </row>
    <row r="31" spans="1:30" s="56" customFormat="1" ht="75">
      <c r="A31" s="82"/>
      <c r="B31" s="113"/>
      <c r="C31" s="43" t="s">
        <v>97</v>
      </c>
      <c r="D31" s="134" t="s">
        <v>395</v>
      </c>
      <c r="E31" s="44" t="s">
        <v>14</v>
      </c>
      <c r="F31" s="44" t="s">
        <v>16</v>
      </c>
      <c r="G31" s="57">
        <v>5010000190</v>
      </c>
      <c r="H31" s="44" t="s">
        <v>98</v>
      </c>
      <c r="I31" s="136">
        <f t="shared" si="0"/>
        <v>2949700</v>
      </c>
      <c r="J31" s="136">
        <v>2916967.58</v>
      </c>
      <c r="K31" s="136">
        <f t="shared" si="1"/>
        <v>32732.419999999925</v>
      </c>
      <c r="L31" s="137">
        <v>2429700</v>
      </c>
      <c r="M31" s="137"/>
      <c r="N31" s="137"/>
      <c r="O31" s="136"/>
      <c r="P31" s="136"/>
      <c r="Q31" s="136"/>
      <c r="R31" s="136"/>
      <c r="S31" s="136">
        <v>350000</v>
      </c>
      <c r="T31" s="136"/>
      <c r="U31" s="136"/>
      <c r="V31" s="136"/>
      <c r="W31" s="136"/>
      <c r="X31" s="136"/>
      <c r="Y31" s="136"/>
      <c r="Z31" s="136">
        <v>170000</v>
      </c>
      <c r="AA31" s="136"/>
      <c r="AB31" s="138"/>
    </row>
    <row r="32" spans="1:30" s="56" customFormat="1" ht="56.25">
      <c r="A32" s="82"/>
      <c r="B32" s="113"/>
      <c r="C32" s="43" t="s">
        <v>396</v>
      </c>
      <c r="D32" s="134" t="s">
        <v>395</v>
      </c>
      <c r="E32" s="44" t="s">
        <v>14</v>
      </c>
      <c r="F32" s="44" t="s">
        <v>20</v>
      </c>
      <c r="G32" s="57"/>
      <c r="H32" s="44"/>
      <c r="I32" s="136">
        <f t="shared" si="0"/>
        <v>103787600</v>
      </c>
      <c r="J32" s="136">
        <f>J33</f>
        <v>103491958.52</v>
      </c>
      <c r="K32" s="136">
        <f t="shared" si="1"/>
        <v>295641.48000000417</v>
      </c>
      <c r="L32" s="137">
        <f t="shared" ref="L32:U33" si="18">L33</f>
        <v>89095800</v>
      </c>
      <c r="M32" s="137">
        <f t="shared" si="18"/>
        <v>0</v>
      </c>
      <c r="N32" s="137">
        <f t="shared" si="18"/>
        <v>0</v>
      </c>
      <c r="O32" s="136">
        <f t="shared" si="18"/>
        <v>0</v>
      </c>
      <c r="P32" s="136">
        <f t="shared" si="18"/>
        <v>0</v>
      </c>
      <c r="Q32" s="136">
        <f t="shared" si="18"/>
        <v>0</v>
      </c>
      <c r="R32" s="136">
        <f t="shared" si="18"/>
        <v>0</v>
      </c>
      <c r="S32" s="136">
        <f t="shared" si="18"/>
        <v>13084800</v>
      </c>
      <c r="T32" s="136">
        <f t="shared" si="18"/>
        <v>700000</v>
      </c>
      <c r="U32" s="136">
        <f t="shared" si="18"/>
        <v>0</v>
      </c>
      <c r="V32" s="136">
        <f t="shared" ref="V32:AE33" si="19">V33</f>
        <v>0</v>
      </c>
      <c r="W32" s="136">
        <f t="shared" si="19"/>
        <v>0</v>
      </c>
      <c r="X32" s="136">
        <f t="shared" si="19"/>
        <v>100000</v>
      </c>
      <c r="Y32" s="136">
        <f t="shared" si="19"/>
        <v>0</v>
      </c>
      <c r="Z32" s="136">
        <f t="shared" si="19"/>
        <v>-170000</v>
      </c>
      <c r="AA32" s="136">
        <f t="shared" si="19"/>
        <v>977000</v>
      </c>
      <c r="AB32" s="138">
        <f t="shared" si="19"/>
        <v>0</v>
      </c>
    </row>
    <row r="33" spans="1:28" s="56" customFormat="1" ht="37.5">
      <c r="A33" s="82"/>
      <c r="B33" s="113"/>
      <c r="C33" s="43" t="s">
        <v>94</v>
      </c>
      <c r="D33" s="134" t="s">
        <v>395</v>
      </c>
      <c r="E33" s="44" t="s">
        <v>14</v>
      </c>
      <c r="F33" s="44" t="s">
        <v>20</v>
      </c>
      <c r="G33" s="57">
        <v>5000000000</v>
      </c>
      <c r="H33" s="44"/>
      <c r="I33" s="136">
        <f t="shared" si="0"/>
        <v>103787600</v>
      </c>
      <c r="J33" s="136">
        <f>J34</f>
        <v>103491958.52</v>
      </c>
      <c r="K33" s="136">
        <f t="shared" si="1"/>
        <v>295641.48000000417</v>
      </c>
      <c r="L33" s="137">
        <f t="shared" si="18"/>
        <v>89095800</v>
      </c>
      <c r="M33" s="137">
        <f t="shared" si="18"/>
        <v>0</v>
      </c>
      <c r="N33" s="137">
        <f t="shared" si="18"/>
        <v>0</v>
      </c>
      <c r="O33" s="136">
        <f t="shared" si="18"/>
        <v>0</v>
      </c>
      <c r="P33" s="136">
        <f t="shared" si="18"/>
        <v>0</v>
      </c>
      <c r="Q33" s="136">
        <f t="shared" si="18"/>
        <v>0</v>
      </c>
      <c r="R33" s="136">
        <f t="shared" si="18"/>
        <v>0</v>
      </c>
      <c r="S33" s="136">
        <f t="shared" si="18"/>
        <v>13084800</v>
      </c>
      <c r="T33" s="136">
        <f t="shared" si="18"/>
        <v>700000</v>
      </c>
      <c r="U33" s="136">
        <f t="shared" si="18"/>
        <v>0</v>
      </c>
      <c r="V33" s="136">
        <f t="shared" si="19"/>
        <v>0</v>
      </c>
      <c r="W33" s="136">
        <f t="shared" si="19"/>
        <v>0</v>
      </c>
      <c r="X33" s="136">
        <f t="shared" si="19"/>
        <v>100000</v>
      </c>
      <c r="Y33" s="136">
        <f t="shared" si="19"/>
        <v>0</v>
      </c>
      <c r="Z33" s="136">
        <f t="shared" si="19"/>
        <v>-170000</v>
      </c>
      <c r="AA33" s="136">
        <f t="shared" si="19"/>
        <v>977000</v>
      </c>
      <c r="AB33" s="138">
        <f t="shared" si="19"/>
        <v>0</v>
      </c>
    </row>
    <row r="34" spans="1:28" s="56" customFormat="1" ht="37.5">
      <c r="A34" s="82"/>
      <c r="B34" s="113"/>
      <c r="C34" s="43" t="s">
        <v>102</v>
      </c>
      <c r="D34" s="134" t="s">
        <v>395</v>
      </c>
      <c r="E34" s="44" t="s">
        <v>14</v>
      </c>
      <c r="F34" s="44" t="s">
        <v>20</v>
      </c>
      <c r="G34" s="57">
        <v>5020000000</v>
      </c>
      <c r="H34" s="44"/>
      <c r="I34" s="136">
        <f t="shared" si="0"/>
        <v>103787600</v>
      </c>
      <c r="J34" s="136">
        <f>J35+J38+J41</f>
        <v>103491958.52</v>
      </c>
      <c r="K34" s="136">
        <f t="shared" si="1"/>
        <v>295641.48000000417</v>
      </c>
      <c r="L34" s="137">
        <f t="shared" ref="L34:AB34" si="20">L35+L38+L41</f>
        <v>89095800</v>
      </c>
      <c r="M34" s="137">
        <f t="shared" si="20"/>
        <v>0</v>
      </c>
      <c r="N34" s="137">
        <f t="shared" si="20"/>
        <v>0</v>
      </c>
      <c r="O34" s="136">
        <f t="shared" si="20"/>
        <v>0</v>
      </c>
      <c r="P34" s="136">
        <f t="shared" si="20"/>
        <v>0</v>
      </c>
      <c r="Q34" s="136">
        <f t="shared" si="20"/>
        <v>0</v>
      </c>
      <c r="R34" s="136">
        <f t="shared" si="20"/>
        <v>0</v>
      </c>
      <c r="S34" s="136">
        <f t="shared" si="20"/>
        <v>13084800</v>
      </c>
      <c r="T34" s="136">
        <f t="shared" si="20"/>
        <v>700000</v>
      </c>
      <c r="U34" s="136">
        <f t="shared" si="20"/>
        <v>0</v>
      </c>
      <c r="V34" s="136">
        <f t="shared" si="20"/>
        <v>0</v>
      </c>
      <c r="W34" s="136">
        <f t="shared" si="20"/>
        <v>0</v>
      </c>
      <c r="X34" s="136">
        <f t="shared" si="20"/>
        <v>100000</v>
      </c>
      <c r="Y34" s="136">
        <f t="shared" si="20"/>
        <v>0</v>
      </c>
      <c r="Z34" s="136">
        <f t="shared" si="20"/>
        <v>-170000</v>
      </c>
      <c r="AA34" s="136">
        <f t="shared" si="20"/>
        <v>977000</v>
      </c>
      <c r="AB34" s="138">
        <f t="shared" si="20"/>
        <v>0</v>
      </c>
    </row>
    <row r="35" spans="1:28" s="56" customFormat="1" ht="37.5">
      <c r="A35" s="82"/>
      <c r="B35" s="113"/>
      <c r="C35" s="79" t="s">
        <v>96</v>
      </c>
      <c r="D35" s="134" t="s">
        <v>395</v>
      </c>
      <c r="E35" s="44" t="s">
        <v>14</v>
      </c>
      <c r="F35" s="44" t="s">
        <v>20</v>
      </c>
      <c r="G35" s="57">
        <v>5020000190</v>
      </c>
      <c r="H35" s="44"/>
      <c r="I35" s="136">
        <f t="shared" si="0"/>
        <v>98927000</v>
      </c>
      <c r="J35" s="136">
        <f>J36+J37</f>
        <v>98631358.519999996</v>
      </c>
      <c r="K35" s="136">
        <f t="shared" si="1"/>
        <v>295641.48000000417</v>
      </c>
      <c r="L35" s="137">
        <f t="shared" ref="L35:AB35" si="21">L36+L37</f>
        <v>84235200</v>
      </c>
      <c r="M35" s="137">
        <f t="shared" si="21"/>
        <v>0</v>
      </c>
      <c r="N35" s="137">
        <f t="shared" si="21"/>
        <v>0</v>
      </c>
      <c r="O35" s="136">
        <f t="shared" si="21"/>
        <v>0</v>
      </c>
      <c r="P35" s="136">
        <f t="shared" si="21"/>
        <v>0</v>
      </c>
      <c r="Q35" s="136">
        <f t="shared" si="21"/>
        <v>0</v>
      </c>
      <c r="R35" s="136">
        <f t="shared" si="21"/>
        <v>0</v>
      </c>
      <c r="S35" s="136">
        <f t="shared" si="21"/>
        <v>13084800</v>
      </c>
      <c r="T35" s="136">
        <f t="shared" si="21"/>
        <v>700000</v>
      </c>
      <c r="U35" s="136">
        <f t="shared" si="21"/>
        <v>0</v>
      </c>
      <c r="V35" s="136">
        <f t="shared" si="21"/>
        <v>0</v>
      </c>
      <c r="W35" s="136">
        <f t="shared" si="21"/>
        <v>0</v>
      </c>
      <c r="X35" s="136">
        <f t="shared" si="21"/>
        <v>100000</v>
      </c>
      <c r="Y35" s="136">
        <f t="shared" si="21"/>
        <v>0</v>
      </c>
      <c r="Z35" s="136">
        <f t="shared" si="21"/>
        <v>-170000</v>
      </c>
      <c r="AA35" s="136">
        <f t="shared" si="21"/>
        <v>977000</v>
      </c>
      <c r="AB35" s="138">
        <f t="shared" si="21"/>
        <v>0</v>
      </c>
    </row>
    <row r="36" spans="1:28" s="56" customFormat="1" ht="75">
      <c r="A36" s="82"/>
      <c r="B36" s="113"/>
      <c r="C36" s="43" t="s">
        <v>97</v>
      </c>
      <c r="D36" s="134" t="s">
        <v>395</v>
      </c>
      <c r="E36" s="44" t="s">
        <v>14</v>
      </c>
      <c r="F36" s="44" t="s">
        <v>20</v>
      </c>
      <c r="G36" s="57">
        <v>5020000190</v>
      </c>
      <c r="H36" s="44" t="s">
        <v>98</v>
      </c>
      <c r="I36" s="136">
        <f t="shared" si="0"/>
        <v>98927000</v>
      </c>
      <c r="J36" s="136">
        <v>98631358.519999996</v>
      </c>
      <c r="K36" s="136">
        <f t="shared" si="1"/>
        <v>295641.48000000417</v>
      </c>
      <c r="L36" s="137">
        <v>84235200</v>
      </c>
      <c r="M36" s="137"/>
      <c r="N36" s="137"/>
      <c r="O36" s="136"/>
      <c r="P36" s="136"/>
      <c r="Q36" s="136"/>
      <c r="R36" s="136"/>
      <c r="S36" s="136">
        <v>13084800</v>
      </c>
      <c r="T36" s="136">
        <v>700000</v>
      </c>
      <c r="U36" s="136"/>
      <c r="V36" s="136"/>
      <c r="W36" s="136"/>
      <c r="X36" s="136">
        <v>100000</v>
      </c>
      <c r="Y36" s="136"/>
      <c r="Z36" s="136">
        <v>-170000</v>
      </c>
      <c r="AA36" s="136">
        <v>977000</v>
      </c>
      <c r="AB36" s="138"/>
    </row>
    <row r="37" spans="1:28" s="56" customFormat="1" hidden="1">
      <c r="A37" s="82"/>
      <c r="B37" s="113"/>
      <c r="C37" s="43" t="s">
        <v>103</v>
      </c>
      <c r="D37" s="134" t="s">
        <v>395</v>
      </c>
      <c r="E37" s="44" t="s">
        <v>14</v>
      </c>
      <c r="F37" s="44" t="s">
        <v>20</v>
      </c>
      <c r="G37" s="57">
        <v>5020000190</v>
      </c>
      <c r="H37" s="44" t="s">
        <v>104</v>
      </c>
      <c r="I37" s="136">
        <f t="shared" si="0"/>
        <v>0</v>
      </c>
      <c r="J37" s="136"/>
      <c r="K37" s="136"/>
      <c r="L37" s="137">
        <v>0</v>
      </c>
      <c r="M37" s="137">
        <v>0</v>
      </c>
      <c r="N37" s="137">
        <v>0</v>
      </c>
      <c r="O37" s="136">
        <v>0</v>
      </c>
      <c r="P37" s="136">
        <v>0</v>
      </c>
      <c r="Q37" s="136">
        <v>0</v>
      </c>
      <c r="R37" s="136">
        <v>0</v>
      </c>
      <c r="S37" s="136">
        <v>0</v>
      </c>
      <c r="T37" s="136">
        <v>0</v>
      </c>
      <c r="U37" s="136">
        <v>0</v>
      </c>
      <c r="V37" s="136">
        <v>0</v>
      </c>
      <c r="W37" s="136">
        <v>0</v>
      </c>
      <c r="X37" s="136">
        <v>0</v>
      </c>
      <c r="Y37" s="136">
        <v>0</v>
      </c>
      <c r="Z37" s="136">
        <v>0</v>
      </c>
      <c r="AA37" s="136">
        <v>0</v>
      </c>
      <c r="AB37" s="138">
        <v>0</v>
      </c>
    </row>
    <row r="38" spans="1:28" s="56" customFormat="1" ht="150">
      <c r="A38" s="82"/>
      <c r="B38" s="113"/>
      <c r="C38" s="43" t="s">
        <v>105</v>
      </c>
      <c r="D38" s="134" t="s">
        <v>395</v>
      </c>
      <c r="E38" s="44" t="s">
        <v>14</v>
      </c>
      <c r="F38" s="44" t="s">
        <v>20</v>
      </c>
      <c r="G38" s="57">
        <v>5020060870</v>
      </c>
      <c r="H38" s="44"/>
      <c r="I38" s="136">
        <f t="shared" si="0"/>
        <v>755800</v>
      </c>
      <c r="J38" s="136">
        <f>J39+J40</f>
        <v>755800</v>
      </c>
      <c r="K38" s="136">
        <f>I38-J38</f>
        <v>0</v>
      </c>
      <c r="L38" s="137">
        <f t="shared" ref="L38:AB38" si="22">L39+L40</f>
        <v>755800</v>
      </c>
      <c r="M38" s="137">
        <f t="shared" si="22"/>
        <v>0</v>
      </c>
      <c r="N38" s="137">
        <f t="shared" si="22"/>
        <v>0</v>
      </c>
      <c r="O38" s="136">
        <f t="shared" si="22"/>
        <v>0</v>
      </c>
      <c r="P38" s="136">
        <f t="shared" si="22"/>
        <v>0</v>
      </c>
      <c r="Q38" s="136">
        <f t="shared" si="22"/>
        <v>0</v>
      </c>
      <c r="R38" s="136">
        <f t="shared" si="22"/>
        <v>0</v>
      </c>
      <c r="S38" s="136">
        <f t="shared" si="22"/>
        <v>0</v>
      </c>
      <c r="T38" s="136">
        <f t="shared" si="22"/>
        <v>0</v>
      </c>
      <c r="U38" s="136">
        <f t="shared" si="22"/>
        <v>0</v>
      </c>
      <c r="V38" s="136">
        <f t="shared" si="22"/>
        <v>0</v>
      </c>
      <c r="W38" s="136">
        <f t="shared" si="22"/>
        <v>0</v>
      </c>
      <c r="X38" s="136">
        <f t="shared" si="22"/>
        <v>0</v>
      </c>
      <c r="Y38" s="136">
        <f t="shared" si="22"/>
        <v>0</v>
      </c>
      <c r="Z38" s="136">
        <f t="shared" si="22"/>
        <v>0</v>
      </c>
      <c r="AA38" s="136">
        <f t="shared" si="22"/>
        <v>0</v>
      </c>
      <c r="AB38" s="138">
        <f t="shared" si="22"/>
        <v>0</v>
      </c>
    </row>
    <row r="39" spans="1:28" s="56" customFormat="1" ht="75">
      <c r="A39" s="82"/>
      <c r="B39" s="113"/>
      <c r="C39" s="43" t="s">
        <v>97</v>
      </c>
      <c r="D39" s="134" t="s">
        <v>395</v>
      </c>
      <c r="E39" s="44" t="s">
        <v>14</v>
      </c>
      <c r="F39" s="44" t="s">
        <v>20</v>
      </c>
      <c r="G39" s="57">
        <v>5020060870</v>
      </c>
      <c r="H39" s="44" t="s">
        <v>98</v>
      </c>
      <c r="I39" s="136">
        <f t="shared" si="0"/>
        <v>755800</v>
      </c>
      <c r="J39" s="136">
        <v>755800</v>
      </c>
      <c r="K39" s="136">
        <f>I39-J39</f>
        <v>0</v>
      </c>
      <c r="L39" s="137">
        <v>755800</v>
      </c>
      <c r="M39" s="137"/>
      <c r="N39" s="137"/>
      <c r="O39" s="136"/>
      <c r="P39" s="136"/>
      <c r="Q39" s="136"/>
      <c r="R39" s="136"/>
      <c r="S39" s="136"/>
      <c r="T39" s="136"/>
      <c r="U39" s="136"/>
      <c r="V39" s="136"/>
      <c r="W39" s="136"/>
      <c r="X39" s="136"/>
      <c r="Y39" s="136"/>
      <c r="Z39" s="136"/>
      <c r="AA39" s="136"/>
      <c r="AB39" s="138"/>
    </row>
    <row r="40" spans="1:28" s="56" customFormat="1" ht="37.5" hidden="1">
      <c r="A40" s="82"/>
      <c r="B40" s="113"/>
      <c r="C40" s="43" t="s">
        <v>100</v>
      </c>
      <c r="D40" s="134" t="s">
        <v>395</v>
      </c>
      <c r="E40" s="44" t="s">
        <v>14</v>
      </c>
      <c r="F40" s="44" t="s">
        <v>20</v>
      </c>
      <c r="G40" s="57">
        <v>5020060870</v>
      </c>
      <c r="H40" s="44" t="s">
        <v>101</v>
      </c>
      <c r="I40" s="136">
        <f t="shared" si="0"/>
        <v>0</v>
      </c>
      <c r="J40" s="136"/>
      <c r="K40" s="136"/>
      <c r="L40" s="137"/>
      <c r="M40" s="137"/>
      <c r="N40" s="137"/>
      <c r="O40" s="136"/>
      <c r="P40" s="136"/>
      <c r="Q40" s="136"/>
      <c r="R40" s="136"/>
      <c r="S40" s="136"/>
      <c r="T40" s="136"/>
      <c r="U40" s="136"/>
      <c r="V40" s="136"/>
      <c r="W40" s="136"/>
      <c r="X40" s="136"/>
      <c r="Y40" s="136"/>
      <c r="Z40" s="136"/>
      <c r="AA40" s="136"/>
      <c r="AB40" s="138"/>
    </row>
    <row r="41" spans="1:28" s="56" customFormat="1" ht="56.25">
      <c r="A41" s="82"/>
      <c r="B41" s="113"/>
      <c r="C41" s="43" t="s">
        <v>111</v>
      </c>
      <c r="D41" s="134" t="s">
        <v>395</v>
      </c>
      <c r="E41" s="44" t="s">
        <v>14</v>
      </c>
      <c r="F41" s="44" t="s">
        <v>20</v>
      </c>
      <c r="G41" s="57">
        <v>5020069200</v>
      </c>
      <c r="H41" s="44"/>
      <c r="I41" s="136">
        <f t="shared" si="0"/>
        <v>4104800</v>
      </c>
      <c r="J41" s="136">
        <f>J42+J43</f>
        <v>4104800</v>
      </c>
      <c r="K41" s="136">
        <f t="shared" ref="K41:K72" si="23">I41-J41</f>
        <v>0</v>
      </c>
      <c r="L41" s="137">
        <f t="shared" ref="L41:AB41" si="24">L42+L43</f>
        <v>4104800</v>
      </c>
      <c r="M41" s="137">
        <f t="shared" si="24"/>
        <v>0</v>
      </c>
      <c r="N41" s="137">
        <f t="shared" si="24"/>
        <v>0</v>
      </c>
      <c r="O41" s="136">
        <f t="shared" si="24"/>
        <v>0</v>
      </c>
      <c r="P41" s="136">
        <f t="shared" si="24"/>
        <v>0</v>
      </c>
      <c r="Q41" s="136">
        <f t="shared" si="24"/>
        <v>0</v>
      </c>
      <c r="R41" s="136">
        <f t="shared" si="24"/>
        <v>0</v>
      </c>
      <c r="S41" s="136">
        <f t="shared" si="24"/>
        <v>0</v>
      </c>
      <c r="T41" s="136">
        <f t="shared" si="24"/>
        <v>0</v>
      </c>
      <c r="U41" s="136">
        <f t="shared" si="24"/>
        <v>0</v>
      </c>
      <c r="V41" s="136">
        <f t="shared" si="24"/>
        <v>0</v>
      </c>
      <c r="W41" s="136">
        <f t="shared" si="24"/>
        <v>0</v>
      </c>
      <c r="X41" s="136">
        <f t="shared" si="24"/>
        <v>0</v>
      </c>
      <c r="Y41" s="136">
        <f t="shared" si="24"/>
        <v>0</v>
      </c>
      <c r="Z41" s="136">
        <f t="shared" si="24"/>
        <v>0</v>
      </c>
      <c r="AA41" s="136">
        <f t="shared" si="24"/>
        <v>0</v>
      </c>
      <c r="AB41" s="138">
        <f t="shared" si="24"/>
        <v>0</v>
      </c>
    </row>
    <row r="42" spans="1:28" s="56" customFormat="1" ht="75">
      <c r="A42" s="82"/>
      <c r="B42" s="113"/>
      <c r="C42" s="43" t="s">
        <v>97</v>
      </c>
      <c r="D42" s="134" t="s">
        <v>395</v>
      </c>
      <c r="E42" s="44" t="s">
        <v>14</v>
      </c>
      <c r="F42" s="44" t="s">
        <v>20</v>
      </c>
      <c r="G42" s="57">
        <v>5020069200</v>
      </c>
      <c r="H42" s="44" t="s">
        <v>98</v>
      </c>
      <c r="I42" s="136">
        <f t="shared" si="0"/>
        <v>4004800</v>
      </c>
      <c r="J42" s="136">
        <v>4004800</v>
      </c>
      <c r="K42" s="136">
        <f t="shared" si="23"/>
        <v>0</v>
      </c>
      <c r="L42" s="137">
        <v>3780800</v>
      </c>
      <c r="M42" s="137"/>
      <c r="N42" s="137"/>
      <c r="O42" s="136"/>
      <c r="P42" s="136">
        <v>224000</v>
      </c>
      <c r="Q42" s="136"/>
      <c r="R42" s="136"/>
      <c r="S42" s="136"/>
      <c r="T42" s="136"/>
      <c r="U42" s="136"/>
      <c r="V42" s="136"/>
      <c r="W42" s="136"/>
      <c r="X42" s="136"/>
      <c r="Y42" s="136"/>
      <c r="Z42" s="136"/>
      <c r="AA42" s="136"/>
      <c r="AB42" s="138"/>
    </row>
    <row r="43" spans="1:28" s="56" customFormat="1" ht="37.5">
      <c r="A43" s="82"/>
      <c r="B43" s="113"/>
      <c r="C43" s="43" t="s">
        <v>100</v>
      </c>
      <c r="D43" s="134" t="s">
        <v>395</v>
      </c>
      <c r="E43" s="44" t="s">
        <v>14</v>
      </c>
      <c r="F43" s="44" t="s">
        <v>20</v>
      </c>
      <c r="G43" s="57">
        <v>5020069200</v>
      </c>
      <c r="H43" s="44" t="s">
        <v>101</v>
      </c>
      <c r="I43" s="136">
        <f t="shared" si="0"/>
        <v>100000</v>
      </c>
      <c r="J43" s="136">
        <v>100000</v>
      </c>
      <c r="K43" s="136">
        <f t="shared" si="23"/>
        <v>0</v>
      </c>
      <c r="L43" s="137">
        <v>324000</v>
      </c>
      <c r="M43" s="137"/>
      <c r="N43" s="137"/>
      <c r="O43" s="136"/>
      <c r="P43" s="136">
        <v>-224000</v>
      </c>
      <c r="Q43" s="136"/>
      <c r="R43" s="136"/>
      <c r="S43" s="136"/>
      <c r="T43" s="136"/>
      <c r="U43" s="136"/>
      <c r="V43" s="136"/>
      <c r="W43" s="136"/>
      <c r="X43" s="136"/>
      <c r="Y43" s="136"/>
      <c r="Z43" s="136"/>
      <c r="AA43" s="136"/>
      <c r="AB43" s="138"/>
    </row>
    <row r="44" spans="1:28" s="56" customFormat="1">
      <c r="A44" s="82"/>
      <c r="B44" s="113"/>
      <c r="C44" s="43" t="s">
        <v>21</v>
      </c>
      <c r="D44" s="134" t="s">
        <v>395</v>
      </c>
      <c r="E44" s="44" t="s">
        <v>14</v>
      </c>
      <c r="F44" s="44" t="s">
        <v>22</v>
      </c>
      <c r="G44" s="57"/>
      <c r="H44" s="44"/>
      <c r="I44" s="136">
        <f t="shared" si="0"/>
        <v>8600</v>
      </c>
      <c r="J44" s="136">
        <f>J45</f>
        <v>8600</v>
      </c>
      <c r="K44" s="136">
        <f t="shared" si="23"/>
        <v>0</v>
      </c>
      <c r="L44" s="137">
        <f t="shared" ref="L44:U46" si="25">L45</f>
        <v>20300</v>
      </c>
      <c r="M44" s="137">
        <f t="shared" si="25"/>
        <v>-11700</v>
      </c>
      <c r="N44" s="137">
        <f t="shared" si="25"/>
        <v>0</v>
      </c>
      <c r="O44" s="136">
        <f t="shared" si="25"/>
        <v>0</v>
      </c>
      <c r="P44" s="136">
        <f t="shared" si="25"/>
        <v>0</v>
      </c>
      <c r="Q44" s="136">
        <f t="shared" si="25"/>
        <v>0</v>
      </c>
      <c r="R44" s="136">
        <f t="shared" si="25"/>
        <v>0</v>
      </c>
      <c r="S44" s="136">
        <f t="shared" si="25"/>
        <v>0</v>
      </c>
      <c r="T44" s="136">
        <f t="shared" si="25"/>
        <v>0</v>
      </c>
      <c r="U44" s="136">
        <f t="shared" si="25"/>
        <v>0</v>
      </c>
      <c r="V44" s="136">
        <f t="shared" ref="V44:AE46" si="26">V45</f>
        <v>0</v>
      </c>
      <c r="W44" s="136">
        <f t="shared" si="26"/>
        <v>0</v>
      </c>
      <c r="X44" s="136">
        <f t="shared" si="26"/>
        <v>0</v>
      </c>
      <c r="Y44" s="136">
        <f t="shared" si="26"/>
        <v>0</v>
      </c>
      <c r="Z44" s="136">
        <f t="shared" si="26"/>
        <v>0</v>
      </c>
      <c r="AA44" s="136">
        <f t="shared" si="26"/>
        <v>0</v>
      </c>
      <c r="AB44" s="138">
        <f t="shared" si="26"/>
        <v>0</v>
      </c>
    </row>
    <row r="45" spans="1:28" s="56" customFormat="1" ht="37.5">
      <c r="A45" s="82"/>
      <c r="B45" s="113"/>
      <c r="C45" s="43" t="s">
        <v>353</v>
      </c>
      <c r="D45" s="134" t="s">
        <v>395</v>
      </c>
      <c r="E45" s="44" t="s">
        <v>14</v>
      </c>
      <c r="F45" s="44" t="s">
        <v>22</v>
      </c>
      <c r="G45" s="57">
        <v>9900000000</v>
      </c>
      <c r="H45" s="44"/>
      <c r="I45" s="136">
        <f t="shared" si="0"/>
        <v>8600</v>
      </c>
      <c r="J45" s="136">
        <f>J46</f>
        <v>8600</v>
      </c>
      <c r="K45" s="136">
        <f t="shared" si="23"/>
        <v>0</v>
      </c>
      <c r="L45" s="137">
        <f t="shared" si="25"/>
        <v>20300</v>
      </c>
      <c r="M45" s="137">
        <f t="shared" si="25"/>
        <v>-11700</v>
      </c>
      <c r="N45" s="137">
        <f t="shared" si="25"/>
        <v>0</v>
      </c>
      <c r="O45" s="136">
        <f t="shared" si="25"/>
        <v>0</v>
      </c>
      <c r="P45" s="136">
        <f t="shared" si="25"/>
        <v>0</v>
      </c>
      <c r="Q45" s="136">
        <f t="shared" si="25"/>
        <v>0</v>
      </c>
      <c r="R45" s="136">
        <f t="shared" si="25"/>
        <v>0</v>
      </c>
      <c r="S45" s="136">
        <f t="shared" si="25"/>
        <v>0</v>
      </c>
      <c r="T45" s="136">
        <f t="shared" si="25"/>
        <v>0</v>
      </c>
      <c r="U45" s="136">
        <f t="shared" si="25"/>
        <v>0</v>
      </c>
      <c r="V45" s="136">
        <f t="shared" si="26"/>
        <v>0</v>
      </c>
      <c r="W45" s="136">
        <f t="shared" si="26"/>
        <v>0</v>
      </c>
      <c r="X45" s="136">
        <f t="shared" si="26"/>
        <v>0</v>
      </c>
      <c r="Y45" s="136">
        <f t="shared" si="26"/>
        <v>0</v>
      </c>
      <c r="Z45" s="136">
        <f t="shared" si="26"/>
        <v>0</v>
      </c>
      <c r="AA45" s="136">
        <f t="shared" si="26"/>
        <v>0</v>
      </c>
      <c r="AB45" s="138">
        <f t="shared" si="26"/>
        <v>0</v>
      </c>
    </row>
    <row r="46" spans="1:28" s="56" customFormat="1" ht="56.25">
      <c r="A46" s="82"/>
      <c r="B46" s="113"/>
      <c r="C46" s="43" t="s">
        <v>361</v>
      </c>
      <c r="D46" s="134" t="s">
        <v>395</v>
      </c>
      <c r="E46" s="44" t="s">
        <v>14</v>
      </c>
      <c r="F46" s="44" t="s">
        <v>22</v>
      </c>
      <c r="G46" s="57">
        <v>9900051200</v>
      </c>
      <c r="H46" s="44"/>
      <c r="I46" s="136">
        <f t="shared" si="0"/>
        <v>8600</v>
      </c>
      <c r="J46" s="136">
        <f>J47</f>
        <v>8600</v>
      </c>
      <c r="K46" s="136">
        <f t="shared" si="23"/>
        <v>0</v>
      </c>
      <c r="L46" s="137">
        <f t="shared" si="25"/>
        <v>20300</v>
      </c>
      <c r="M46" s="137">
        <f t="shared" si="25"/>
        <v>-11700</v>
      </c>
      <c r="N46" s="137">
        <f t="shared" si="25"/>
        <v>0</v>
      </c>
      <c r="O46" s="136">
        <f t="shared" si="25"/>
        <v>0</v>
      </c>
      <c r="P46" s="136">
        <f t="shared" si="25"/>
        <v>0</v>
      </c>
      <c r="Q46" s="136">
        <f t="shared" si="25"/>
        <v>0</v>
      </c>
      <c r="R46" s="136">
        <f t="shared" si="25"/>
        <v>0</v>
      </c>
      <c r="S46" s="136">
        <f t="shared" si="25"/>
        <v>0</v>
      </c>
      <c r="T46" s="136">
        <f t="shared" si="25"/>
        <v>0</v>
      </c>
      <c r="U46" s="136">
        <f t="shared" si="25"/>
        <v>0</v>
      </c>
      <c r="V46" s="136">
        <f t="shared" si="26"/>
        <v>0</v>
      </c>
      <c r="W46" s="136">
        <f t="shared" si="26"/>
        <v>0</v>
      </c>
      <c r="X46" s="136">
        <f t="shared" si="26"/>
        <v>0</v>
      </c>
      <c r="Y46" s="136">
        <f t="shared" si="26"/>
        <v>0</v>
      </c>
      <c r="Z46" s="136">
        <f t="shared" si="26"/>
        <v>0</v>
      </c>
      <c r="AA46" s="136">
        <f t="shared" si="26"/>
        <v>0</v>
      </c>
      <c r="AB46" s="138">
        <f t="shared" si="26"/>
        <v>0</v>
      </c>
    </row>
    <row r="47" spans="1:28" s="56" customFormat="1" ht="37.5">
      <c r="A47" s="82"/>
      <c r="B47" s="113"/>
      <c r="C47" s="43" t="s">
        <v>100</v>
      </c>
      <c r="D47" s="134" t="s">
        <v>395</v>
      </c>
      <c r="E47" s="44" t="s">
        <v>14</v>
      </c>
      <c r="F47" s="44" t="s">
        <v>22</v>
      </c>
      <c r="G47" s="57">
        <v>9900051200</v>
      </c>
      <c r="H47" s="44" t="s">
        <v>101</v>
      </c>
      <c r="I47" s="136">
        <f t="shared" si="0"/>
        <v>8600</v>
      </c>
      <c r="J47" s="136">
        <v>8600</v>
      </c>
      <c r="K47" s="136">
        <f t="shared" si="23"/>
        <v>0</v>
      </c>
      <c r="L47" s="137">
        <v>20300</v>
      </c>
      <c r="M47" s="137">
        <v>-11700</v>
      </c>
      <c r="N47" s="137"/>
      <c r="O47" s="136"/>
      <c r="P47" s="136"/>
      <c r="Q47" s="136"/>
      <c r="R47" s="136"/>
      <c r="S47" s="136"/>
      <c r="T47" s="136"/>
      <c r="U47" s="136"/>
      <c r="V47" s="136"/>
      <c r="W47" s="136"/>
      <c r="X47" s="136"/>
      <c r="Y47" s="136"/>
      <c r="Z47" s="136"/>
      <c r="AA47" s="136"/>
      <c r="AB47" s="138"/>
    </row>
    <row r="48" spans="1:28" s="56" customFormat="1">
      <c r="A48" s="82"/>
      <c r="B48" s="113"/>
      <c r="C48" s="43" t="s">
        <v>25</v>
      </c>
      <c r="D48" s="134" t="s">
        <v>395</v>
      </c>
      <c r="E48" s="44" t="s">
        <v>14</v>
      </c>
      <c r="F48" s="44" t="s">
        <v>26</v>
      </c>
      <c r="G48" s="57"/>
      <c r="H48" s="44"/>
      <c r="I48" s="136">
        <f t="shared" si="0"/>
        <v>32102213.710000001</v>
      </c>
      <c r="J48" s="136">
        <f>J49</f>
        <v>0</v>
      </c>
      <c r="K48" s="136">
        <f t="shared" si="23"/>
        <v>32102213.710000001</v>
      </c>
      <c r="L48" s="137">
        <f t="shared" ref="L48:U51" si="27">L49</f>
        <v>4561900</v>
      </c>
      <c r="M48" s="137">
        <f t="shared" si="27"/>
        <v>0</v>
      </c>
      <c r="N48" s="137">
        <f t="shared" si="27"/>
        <v>0</v>
      </c>
      <c r="O48" s="136">
        <f t="shared" si="27"/>
        <v>0</v>
      </c>
      <c r="P48" s="136">
        <f t="shared" si="27"/>
        <v>0</v>
      </c>
      <c r="Q48" s="136">
        <f t="shared" si="27"/>
        <v>0</v>
      </c>
      <c r="R48" s="136">
        <f t="shared" si="27"/>
        <v>0</v>
      </c>
      <c r="S48" s="136">
        <f t="shared" si="27"/>
        <v>0</v>
      </c>
      <c r="T48" s="136">
        <f t="shared" si="27"/>
        <v>0</v>
      </c>
      <c r="U48" s="136">
        <f t="shared" si="27"/>
        <v>0</v>
      </c>
      <c r="V48" s="136">
        <f t="shared" ref="V48:AE51" si="28">V49</f>
        <v>1335700</v>
      </c>
      <c r="W48" s="136">
        <f t="shared" si="28"/>
        <v>-1300000</v>
      </c>
      <c r="X48" s="136">
        <f t="shared" si="28"/>
        <v>-2315796.48</v>
      </c>
      <c r="Y48" s="136">
        <f t="shared" si="28"/>
        <v>6078126</v>
      </c>
      <c r="Z48" s="136">
        <f t="shared" si="28"/>
        <v>7976092</v>
      </c>
      <c r="AA48" s="136">
        <f t="shared" si="28"/>
        <v>15766192.189999999</v>
      </c>
      <c r="AB48" s="138">
        <f t="shared" si="28"/>
        <v>0</v>
      </c>
    </row>
    <row r="49" spans="1:28" s="56" customFormat="1" ht="37.5">
      <c r="A49" s="82"/>
      <c r="B49" s="113"/>
      <c r="C49" s="43" t="s">
        <v>353</v>
      </c>
      <c r="D49" s="134" t="s">
        <v>395</v>
      </c>
      <c r="E49" s="44" t="s">
        <v>14</v>
      </c>
      <c r="F49" s="44" t="s">
        <v>26</v>
      </c>
      <c r="G49" s="57">
        <v>9900000000</v>
      </c>
      <c r="H49" s="44"/>
      <c r="I49" s="136">
        <f t="shared" si="0"/>
        <v>32102213.710000001</v>
      </c>
      <c r="J49" s="136">
        <f>J50</f>
        <v>0</v>
      </c>
      <c r="K49" s="136">
        <f t="shared" si="23"/>
        <v>32102213.710000001</v>
      </c>
      <c r="L49" s="137">
        <f t="shared" si="27"/>
        <v>4561900</v>
      </c>
      <c r="M49" s="137">
        <f t="shared" si="27"/>
        <v>0</v>
      </c>
      <c r="N49" s="137">
        <f t="shared" si="27"/>
        <v>0</v>
      </c>
      <c r="O49" s="136">
        <f t="shared" si="27"/>
        <v>0</v>
      </c>
      <c r="P49" s="136">
        <f t="shared" si="27"/>
        <v>0</v>
      </c>
      <c r="Q49" s="136">
        <f t="shared" si="27"/>
        <v>0</v>
      </c>
      <c r="R49" s="136">
        <f t="shared" si="27"/>
        <v>0</v>
      </c>
      <c r="S49" s="136">
        <f t="shared" si="27"/>
        <v>0</v>
      </c>
      <c r="T49" s="136">
        <f t="shared" si="27"/>
        <v>0</v>
      </c>
      <c r="U49" s="136">
        <f t="shared" si="27"/>
        <v>0</v>
      </c>
      <c r="V49" s="136">
        <f t="shared" si="28"/>
        <v>1335700</v>
      </c>
      <c r="W49" s="136">
        <f t="shared" si="28"/>
        <v>-1300000</v>
      </c>
      <c r="X49" s="136">
        <f t="shared" si="28"/>
        <v>-2315796.48</v>
      </c>
      <c r="Y49" s="136">
        <f t="shared" si="28"/>
        <v>6078126</v>
      </c>
      <c r="Z49" s="136">
        <f t="shared" si="28"/>
        <v>7976092</v>
      </c>
      <c r="AA49" s="136">
        <f t="shared" si="28"/>
        <v>15766192.189999999</v>
      </c>
      <c r="AB49" s="138">
        <f t="shared" si="28"/>
        <v>0</v>
      </c>
    </row>
    <row r="50" spans="1:28" s="56" customFormat="1">
      <c r="A50" s="82"/>
      <c r="B50" s="113"/>
      <c r="C50" s="79" t="s">
        <v>397</v>
      </c>
      <c r="D50" s="134" t="s">
        <v>395</v>
      </c>
      <c r="E50" s="44" t="s">
        <v>14</v>
      </c>
      <c r="F50" s="44" t="s">
        <v>26</v>
      </c>
      <c r="G50" s="57">
        <v>9930000000</v>
      </c>
      <c r="H50" s="44"/>
      <c r="I50" s="136">
        <f t="shared" si="0"/>
        <v>32102213.710000001</v>
      </c>
      <c r="J50" s="136">
        <f>J51</f>
        <v>0</v>
      </c>
      <c r="K50" s="136">
        <f t="shared" si="23"/>
        <v>32102213.710000001</v>
      </c>
      <c r="L50" s="137">
        <f t="shared" si="27"/>
        <v>4561900</v>
      </c>
      <c r="M50" s="137">
        <f t="shared" si="27"/>
        <v>0</v>
      </c>
      <c r="N50" s="137">
        <f t="shared" si="27"/>
        <v>0</v>
      </c>
      <c r="O50" s="136">
        <f t="shared" si="27"/>
        <v>0</v>
      </c>
      <c r="P50" s="136">
        <f t="shared" si="27"/>
        <v>0</v>
      </c>
      <c r="Q50" s="136">
        <f t="shared" si="27"/>
        <v>0</v>
      </c>
      <c r="R50" s="136">
        <f t="shared" si="27"/>
        <v>0</v>
      </c>
      <c r="S50" s="136">
        <f t="shared" si="27"/>
        <v>0</v>
      </c>
      <c r="T50" s="136">
        <f t="shared" si="27"/>
        <v>0</v>
      </c>
      <c r="U50" s="136">
        <f t="shared" si="27"/>
        <v>0</v>
      </c>
      <c r="V50" s="136">
        <f t="shared" si="28"/>
        <v>1335700</v>
      </c>
      <c r="W50" s="136">
        <f t="shared" si="28"/>
        <v>-1300000</v>
      </c>
      <c r="X50" s="136">
        <f t="shared" si="28"/>
        <v>-2315796.48</v>
      </c>
      <c r="Y50" s="136">
        <f t="shared" si="28"/>
        <v>6078126</v>
      </c>
      <c r="Z50" s="136">
        <f t="shared" si="28"/>
        <v>7976092</v>
      </c>
      <c r="AA50" s="136">
        <f t="shared" si="28"/>
        <v>15766192.189999999</v>
      </c>
      <c r="AB50" s="138">
        <f t="shared" si="28"/>
        <v>0</v>
      </c>
    </row>
    <row r="51" spans="1:28" s="56" customFormat="1">
      <c r="A51" s="82"/>
      <c r="B51" s="113"/>
      <c r="C51" s="79" t="s">
        <v>370</v>
      </c>
      <c r="D51" s="134" t="s">
        <v>395</v>
      </c>
      <c r="E51" s="44" t="s">
        <v>14</v>
      </c>
      <c r="F51" s="44" t="s">
        <v>26</v>
      </c>
      <c r="G51" s="57">
        <v>9930020590</v>
      </c>
      <c r="H51" s="44"/>
      <c r="I51" s="136">
        <f t="shared" si="0"/>
        <v>32102213.710000001</v>
      </c>
      <c r="J51" s="136">
        <f>J52</f>
        <v>0</v>
      </c>
      <c r="K51" s="136">
        <f t="shared" si="23"/>
        <v>32102213.710000001</v>
      </c>
      <c r="L51" s="137">
        <f t="shared" si="27"/>
        <v>4561900</v>
      </c>
      <c r="M51" s="137">
        <f t="shared" si="27"/>
        <v>0</v>
      </c>
      <c r="N51" s="137">
        <f t="shared" si="27"/>
        <v>0</v>
      </c>
      <c r="O51" s="136">
        <f t="shared" si="27"/>
        <v>0</v>
      </c>
      <c r="P51" s="136">
        <f t="shared" si="27"/>
        <v>0</v>
      </c>
      <c r="Q51" s="136">
        <f t="shared" si="27"/>
        <v>0</v>
      </c>
      <c r="R51" s="136">
        <f t="shared" si="27"/>
        <v>0</v>
      </c>
      <c r="S51" s="136">
        <f t="shared" si="27"/>
        <v>0</v>
      </c>
      <c r="T51" s="136">
        <f t="shared" si="27"/>
        <v>0</v>
      </c>
      <c r="U51" s="136">
        <f t="shared" si="27"/>
        <v>0</v>
      </c>
      <c r="V51" s="136">
        <f t="shared" si="28"/>
        <v>1335700</v>
      </c>
      <c r="W51" s="136">
        <f t="shared" si="28"/>
        <v>-1300000</v>
      </c>
      <c r="X51" s="136">
        <f t="shared" si="28"/>
        <v>-2315796.48</v>
      </c>
      <c r="Y51" s="136">
        <f t="shared" si="28"/>
        <v>6078126</v>
      </c>
      <c r="Z51" s="136">
        <f t="shared" si="28"/>
        <v>7976092</v>
      </c>
      <c r="AA51" s="136">
        <f t="shared" si="28"/>
        <v>15766192.189999999</v>
      </c>
      <c r="AB51" s="138">
        <f t="shared" si="28"/>
        <v>0</v>
      </c>
    </row>
    <row r="52" spans="1:28" s="56" customFormat="1">
      <c r="A52" s="82"/>
      <c r="B52" s="113"/>
      <c r="C52" s="43" t="s">
        <v>103</v>
      </c>
      <c r="D52" s="134" t="s">
        <v>395</v>
      </c>
      <c r="E52" s="44" t="s">
        <v>14</v>
      </c>
      <c r="F52" s="44" t="s">
        <v>26</v>
      </c>
      <c r="G52" s="57">
        <v>9930020590</v>
      </c>
      <c r="H52" s="44" t="s">
        <v>104</v>
      </c>
      <c r="I52" s="136">
        <f t="shared" si="0"/>
        <v>32102213.710000001</v>
      </c>
      <c r="J52" s="136">
        <v>0</v>
      </c>
      <c r="K52" s="136">
        <f t="shared" si="23"/>
        <v>32102213.710000001</v>
      </c>
      <c r="L52" s="137">
        <v>4561900</v>
      </c>
      <c r="M52" s="137"/>
      <c r="N52" s="137"/>
      <c r="O52" s="136"/>
      <c r="P52" s="136"/>
      <c r="Q52" s="136"/>
      <c r="R52" s="136"/>
      <c r="S52" s="136"/>
      <c r="T52" s="136"/>
      <c r="U52" s="136"/>
      <c r="V52" s="136">
        <f>1335700</f>
        <v>1335700</v>
      </c>
      <c r="W52" s="136">
        <v>-1300000</v>
      </c>
      <c r="X52" s="136">
        <v>-2315796.48</v>
      </c>
      <c r="Y52" s="136">
        <v>6078126</v>
      </c>
      <c r="Z52" s="136">
        <v>7976092</v>
      </c>
      <c r="AA52" s="136">
        <v>15766192.189999999</v>
      </c>
      <c r="AB52" s="138"/>
    </row>
    <row r="53" spans="1:28" s="56" customFormat="1">
      <c r="A53" s="82"/>
      <c r="B53" s="113"/>
      <c r="C53" s="43" t="s">
        <v>27</v>
      </c>
      <c r="D53" s="134" t="s">
        <v>395</v>
      </c>
      <c r="E53" s="44" t="s">
        <v>14</v>
      </c>
      <c r="F53" s="44" t="s">
        <v>28</v>
      </c>
      <c r="G53" s="57"/>
      <c r="H53" s="44"/>
      <c r="I53" s="136">
        <f t="shared" si="0"/>
        <v>181793882</v>
      </c>
      <c r="J53" s="136">
        <f>J65+J91+J54+J87</f>
        <v>176511542.52999997</v>
      </c>
      <c r="K53" s="136">
        <f t="shared" si="23"/>
        <v>5282339.4700000286</v>
      </c>
      <c r="L53" s="137">
        <f t="shared" ref="L53:T53" si="29">L65+L91+L54</f>
        <v>93499100</v>
      </c>
      <c r="M53" s="137">
        <f t="shared" si="29"/>
        <v>56859800</v>
      </c>
      <c r="N53" s="137">
        <f t="shared" si="29"/>
        <v>0</v>
      </c>
      <c r="O53" s="136">
        <f t="shared" si="29"/>
        <v>-4744224</v>
      </c>
      <c r="P53" s="136">
        <f t="shared" si="29"/>
        <v>2264670</v>
      </c>
      <c r="Q53" s="136">
        <f t="shared" si="29"/>
        <v>1263150</v>
      </c>
      <c r="R53" s="136">
        <f t="shared" si="29"/>
        <v>400000</v>
      </c>
      <c r="S53" s="136">
        <f t="shared" si="29"/>
        <v>17306077</v>
      </c>
      <c r="T53" s="136">
        <f t="shared" si="29"/>
        <v>2303400</v>
      </c>
      <c r="U53" s="136">
        <f>U65+U91+U54+U87</f>
        <v>5372330</v>
      </c>
      <c r="V53" s="136">
        <f>V65+V91+V54</f>
        <v>144008</v>
      </c>
      <c r="W53" s="136">
        <f>W65+W91+W54+W87</f>
        <v>6151000</v>
      </c>
      <c r="X53" s="136">
        <f>X65+X91+X54+X87</f>
        <v>1358700</v>
      </c>
      <c r="Y53" s="136">
        <f>Y65+Y91+Y54</f>
        <v>1599574</v>
      </c>
      <c r="Z53" s="136">
        <f>Z65+Z91+Z54</f>
        <v>-1333303</v>
      </c>
      <c r="AA53" s="136">
        <f>AA65+AA91+AA54</f>
        <v>-650400</v>
      </c>
      <c r="AB53" s="138">
        <f>AB65+AB91+AB54</f>
        <v>0</v>
      </c>
    </row>
    <row r="54" spans="1:28" s="56" customFormat="1" ht="37.5">
      <c r="A54" s="82"/>
      <c r="B54" s="113"/>
      <c r="C54" s="43" t="s">
        <v>94</v>
      </c>
      <c r="D54" s="134" t="s">
        <v>395</v>
      </c>
      <c r="E54" s="44" t="s">
        <v>14</v>
      </c>
      <c r="F54" s="44" t="s">
        <v>28</v>
      </c>
      <c r="G54" s="57">
        <v>5000000000</v>
      </c>
      <c r="H54" s="44"/>
      <c r="I54" s="136">
        <f t="shared" si="0"/>
        <v>14066421</v>
      </c>
      <c r="J54" s="136">
        <f>J55+J59+J62</f>
        <v>13758163</v>
      </c>
      <c r="K54" s="136">
        <f t="shared" si="23"/>
        <v>308258</v>
      </c>
      <c r="L54" s="137">
        <f t="shared" ref="L54:AB54" si="30">L55+L59+L62</f>
        <v>8963400</v>
      </c>
      <c r="M54" s="137">
        <f t="shared" si="30"/>
        <v>0</v>
      </c>
      <c r="N54" s="137">
        <f t="shared" si="30"/>
        <v>0</v>
      </c>
      <c r="O54" s="136">
        <f t="shared" si="30"/>
        <v>0</v>
      </c>
      <c r="P54" s="136">
        <f t="shared" si="30"/>
        <v>0</v>
      </c>
      <c r="Q54" s="136">
        <f t="shared" si="30"/>
        <v>500000</v>
      </c>
      <c r="R54" s="136">
        <f t="shared" si="30"/>
        <v>0</v>
      </c>
      <c r="S54" s="136">
        <f t="shared" si="30"/>
        <v>1259013</v>
      </c>
      <c r="T54" s="136">
        <f t="shared" si="30"/>
        <v>1700000</v>
      </c>
      <c r="U54" s="136">
        <f t="shared" si="30"/>
        <v>300000</v>
      </c>
      <c r="V54" s="136">
        <f t="shared" si="30"/>
        <v>144008</v>
      </c>
      <c r="W54" s="136">
        <f t="shared" si="30"/>
        <v>0</v>
      </c>
      <c r="X54" s="136">
        <f t="shared" si="30"/>
        <v>500000</v>
      </c>
      <c r="Y54" s="136">
        <f t="shared" si="30"/>
        <v>900000</v>
      </c>
      <c r="Z54" s="136">
        <f t="shared" si="30"/>
        <v>0</v>
      </c>
      <c r="AA54" s="136">
        <f t="shared" si="30"/>
        <v>-200000</v>
      </c>
      <c r="AB54" s="138">
        <f t="shared" si="30"/>
        <v>0</v>
      </c>
    </row>
    <row r="55" spans="1:28" s="56" customFormat="1" ht="37.5">
      <c r="A55" s="82"/>
      <c r="B55" s="113"/>
      <c r="C55" s="43" t="s">
        <v>112</v>
      </c>
      <c r="D55" s="134" t="s">
        <v>395</v>
      </c>
      <c r="E55" s="44" t="s">
        <v>14</v>
      </c>
      <c r="F55" s="44" t="s">
        <v>28</v>
      </c>
      <c r="G55" s="57">
        <v>5030000000</v>
      </c>
      <c r="H55" s="44"/>
      <c r="I55" s="136">
        <f t="shared" si="0"/>
        <v>7209821</v>
      </c>
      <c r="J55" s="136">
        <f>J56</f>
        <v>6937835.9900000002</v>
      </c>
      <c r="K55" s="136">
        <f t="shared" si="23"/>
        <v>271985.00999999978</v>
      </c>
      <c r="L55" s="137">
        <f t="shared" ref="L55:AB55" si="31">L56</f>
        <v>3306800</v>
      </c>
      <c r="M55" s="137">
        <f t="shared" si="31"/>
        <v>0</v>
      </c>
      <c r="N55" s="137">
        <f t="shared" si="31"/>
        <v>0</v>
      </c>
      <c r="O55" s="136">
        <f t="shared" si="31"/>
        <v>0</v>
      </c>
      <c r="P55" s="136">
        <f t="shared" si="31"/>
        <v>0</v>
      </c>
      <c r="Q55" s="136">
        <f t="shared" si="31"/>
        <v>500000</v>
      </c>
      <c r="R55" s="136">
        <f t="shared" si="31"/>
        <v>0</v>
      </c>
      <c r="S55" s="136">
        <f t="shared" si="31"/>
        <v>1259013</v>
      </c>
      <c r="T55" s="136">
        <f t="shared" si="31"/>
        <v>900000</v>
      </c>
      <c r="U55" s="136">
        <f t="shared" si="31"/>
        <v>300000</v>
      </c>
      <c r="V55" s="136">
        <f t="shared" si="31"/>
        <v>144008</v>
      </c>
      <c r="W55" s="136">
        <f t="shared" si="31"/>
        <v>0</v>
      </c>
      <c r="X55" s="136">
        <f t="shared" si="31"/>
        <v>0</v>
      </c>
      <c r="Y55" s="136">
        <f t="shared" si="31"/>
        <v>800000</v>
      </c>
      <c r="Z55" s="136">
        <f t="shared" si="31"/>
        <v>0</v>
      </c>
      <c r="AA55" s="136">
        <f t="shared" si="31"/>
        <v>0</v>
      </c>
      <c r="AB55" s="138">
        <f t="shared" si="31"/>
        <v>0</v>
      </c>
    </row>
    <row r="56" spans="1:28" s="56" customFormat="1" ht="37.5">
      <c r="A56" s="82"/>
      <c r="B56" s="113"/>
      <c r="C56" s="43" t="s">
        <v>113</v>
      </c>
      <c r="D56" s="134" t="s">
        <v>395</v>
      </c>
      <c r="E56" s="44" t="s">
        <v>14</v>
      </c>
      <c r="F56" s="44" t="s">
        <v>28</v>
      </c>
      <c r="G56" s="57">
        <v>5030010030</v>
      </c>
      <c r="H56" s="44"/>
      <c r="I56" s="136">
        <f t="shared" si="0"/>
        <v>7209821</v>
      </c>
      <c r="J56" s="136">
        <f>J57+J58</f>
        <v>6937835.9900000002</v>
      </c>
      <c r="K56" s="136">
        <f t="shared" si="23"/>
        <v>271985.00999999978</v>
      </c>
      <c r="L56" s="137">
        <f>L57</f>
        <v>3306800</v>
      </c>
      <c r="M56" s="137">
        <f>M57</f>
        <v>0</v>
      </c>
      <c r="N56" s="137">
        <f>N57</f>
        <v>0</v>
      </c>
      <c r="O56" s="136">
        <f>O57</f>
        <v>0</v>
      </c>
      <c r="P56" s="136">
        <f>P57+P58</f>
        <v>0</v>
      </c>
      <c r="Q56" s="136">
        <f>Q57</f>
        <v>500000</v>
      </c>
      <c r="R56" s="136">
        <f>R57</f>
        <v>0</v>
      </c>
      <c r="S56" s="136">
        <f>S57+S58</f>
        <v>1259013</v>
      </c>
      <c r="T56" s="136">
        <f>T57+T58</f>
        <v>900000</v>
      </c>
      <c r="U56" s="136">
        <f>U57</f>
        <v>300000</v>
      </c>
      <c r="V56" s="136">
        <f>V57</f>
        <v>144008</v>
      </c>
      <c r="W56" s="136">
        <f>W57</f>
        <v>0</v>
      </c>
      <c r="X56" s="136">
        <f>X57</f>
        <v>0</v>
      </c>
      <c r="Y56" s="136">
        <f>Y57+Y58</f>
        <v>800000</v>
      </c>
      <c r="Z56" s="136">
        <f>Z57</f>
        <v>0</v>
      </c>
      <c r="AA56" s="136">
        <f>AA57</f>
        <v>0</v>
      </c>
      <c r="AB56" s="138">
        <f>AB57</f>
        <v>0</v>
      </c>
    </row>
    <row r="57" spans="1:28" s="56" customFormat="1" ht="37.5">
      <c r="A57" s="82"/>
      <c r="B57" s="113"/>
      <c r="C57" s="43" t="s">
        <v>100</v>
      </c>
      <c r="D57" s="134" t="s">
        <v>395</v>
      </c>
      <c r="E57" s="44" t="s">
        <v>14</v>
      </c>
      <c r="F57" s="44" t="s">
        <v>28</v>
      </c>
      <c r="G57" s="57">
        <v>5030010030</v>
      </c>
      <c r="H57" s="44" t="s">
        <v>101</v>
      </c>
      <c r="I57" s="136">
        <f t="shared" si="0"/>
        <v>6184751</v>
      </c>
      <c r="J57" s="136">
        <v>5912766.8799999999</v>
      </c>
      <c r="K57" s="136">
        <f t="shared" si="23"/>
        <v>271984.12000000011</v>
      </c>
      <c r="L57" s="137">
        <v>3306800</v>
      </c>
      <c r="M57" s="137"/>
      <c r="N57" s="137"/>
      <c r="O57" s="136"/>
      <c r="P57" s="136">
        <v>-1000000</v>
      </c>
      <c r="Q57" s="136">
        <v>500000</v>
      </c>
      <c r="R57" s="136"/>
      <c r="S57" s="136">
        <v>1209013</v>
      </c>
      <c r="T57" s="136">
        <v>900000</v>
      </c>
      <c r="U57" s="136">
        <v>300000</v>
      </c>
      <c r="V57" s="136">
        <v>144008</v>
      </c>
      <c r="W57" s="136"/>
      <c r="X57" s="136"/>
      <c r="Y57" s="136">
        <v>824930</v>
      </c>
      <c r="Z57" s="136"/>
      <c r="AA57" s="136"/>
      <c r="AB57" s="138"/>
    </row>
    <row r="58" spans="1:28" s="56" customFormat="1">
      <c r="A58" s="82"/>
      <c r="B58" s="113"/>
      <c r="C58" s="43" t="s">
        <v>103</v>
      </c>
      <c r="D58" s="134" t="s">
        <v>395</v>
      </c>
      <c r="E58" s="44" t="s">
        <v>14</v>
      </c>
      <c r="F58" s="44" t="s">
        <v>28</v>
      </c>
      <c r="G58" s="57">
        <v>5030010030</v>
      </c>
      <c r="H58" s="44" t="s">
        <v>104</v>
      </c>
      <c r="I58" s="136">
        <f t="shared" si="0"/>
        <v>1025070</v>
      </c>
      <c r="J58" s="136">
        <v>1025069.11</v>
      </c>
      <c r="K58" s="136">
        <f t="shared" si="23"/>
        <v>0.89000000001396984</v>
      </c>
      <c r="L58" s="137"/>
      <c r="M58" s="137"/>
      <c r="N58" s="137"/>
      <c r="O58" s="136"/>
      <c r="P58" s="136">
        <v>1000000</v>
      </c>
      <c r="Q58" s="136"/>
      <c r="R58" s="136"/>
      <c r="S58" s="136">
        <v>50000</v>
      </c>
      <c r="T58" s="136"/>
      <c r="U58" s="136"/>
      <c r="V58" s="136"/>
      <c r="W58" s="136"/>
      <c r="X58" s="136"/>
      <c r="Y58" s="136">
        <v>-24930</v>
      </c>
      <c r="Z58" s="136"/>
      <c r="AA58" s="136"/>
      <c r="AB58" s="138"/>
    </row>
    <row r="59" spans="1:28" s="56" customFormat="1" ht="37.5">
      <c r="A59" s="82"/>
      <c r="B59" s="113"/>
      <c r="C59" s="43" t="s">
        <v>114</v>
      </c>
      <c r="D59" s="134" t="s">
        <v>395</v>
      </c>
      <c r="E59" s="44" t="s">
        <v>14</v>
      </c>
      <c r="F59" s="44" t="s">
        <v>28</v>
      </c>
      <c r="G59" s="57">
        <v>5040000000</v>
      </c>
      <c r="H59" s="44"/>
      <c r="I59" s="136">
        <f t="shared" si="0"/>
        <v>1600000</v>
      </c>
      <c r="J59" s="136">
        <f>J60</f>
        <v>1600000</v>
      </c>
      <c r="K59" s="136">
        <f t="shared" si="23"/>
        <v>0</v>
      </c>
      <c r="L59" s="137">
        <f t="shared" ref="L59:U60" si="32">L60</f>
        <v>700000</v>
      </c>
      <c r="M59" s="137">
        <f t="shared" si="32"/>
        <v>0</v>
      </c>
      <c r="N59" s="137">
        <f t="shared" si="32"/>
        <v>0</v>
      </c>
      <c r="O59" s="136">
        <f t="shared" si="32"/>
        <v>0</v>
      </c>
      <c r="P59" s="136">
        <f t="shared" si="32"/>
        <v>0</v>
      </c>
      <c r="Q59" s="136">
        <f t="shared" si="32"/>
        <v>0</v>
      </c>
      <c r="R59" s="136">
        <f t="shared" si="32"/>
        <v>0</v>
      </c>
      <c r="S59" s="136">
        <f t="shared" si="32"/>
        <v>0</v>
      </c>
      <c r="T59" s="136">
        <f t="shared" si="32"/>
        <v>800000</v>
      </c>
      <c r="U59" s="136">
        <f t="shared" si="32"/>
        <v>0</v>
      </c>
      <c r="V59" s="136">
        <f t="shared" ref="V59:AE60" si="33">V60</f>
        <v>0</v>
      </c>
      <c r="W59" s="136">
        <f t="shared" si="33"/>
        <v>0</v>
      </c>
      <c r="X59" s="136">
        <f t="shared" si="33"/>
        <v>0</v>
      </c>
      <c r="Y59" s="136">
        <f t="shared" si="33"/>
        <v>100000</v>
      </c>
      <c r="Z59" s="136">
        <f t="shared" si="33"/>
        <v>0</v>
      </c>
      <c r="AA59" s="136">
        <f t="shared" si="33"/>
        <v>0</v>
      </c>
      <c r="AB59" s="138">
        <f t="shared" si="33"/>
        <v>0</v>
      </c>
    </row>
    <row r="60" spans="1:28" s="56" customFormat="1">
      <c r="A60" s="82"/>
      <c r="B60" s="113"/>
      <c r="C60" s="43" t="s">
        <v>115</v>
      </c>
      <c r="D60" s="134" t="s">
        <v>395</v>
      </c>
      <c r="E60" s="44" t="s">
        <v>14</v>
      </c>
      <c r="F60" s="44" t="s">
        <v>28</v>
      </c>
      <c r="G60" s="57">
        <v>5040010560</v>
      </c>
      <c r="H60" s="44"/>
      <c r="I60" s="136">
        <f t="shared" si="0"/>
        <v>1600000</v>
      </c>
      <c r="J60" s="136">
        <f>J61</f>
        <v>1600000</v>
      </c>
      <c r="K60" s="136">
        <f t="shared" si="23"/>
        <v>0</v>
      </c>
      <c r="L60" s="137">
        <f t="shared" si="32"/>
        <v>700000</v>
      </c>
      <c r="M60" s="137">
        <f t="shared" si="32"/>
        <v>0</v>
      </c>
      <c r="N60" s="137">
        <f t="shared" si="32"/>
        <v>0</v>
      </c>
      <c r="O60" s="136">
        <f t="shared" si="32"/>
        <v>0</v>
      </c>
      <c r="P60" s="136">
        <f t="shared" si="32"/>
        <v>0</v>
      </c>
      <c r="Q60" s="136">
        <f t="shared" si="32"/>
        <v>0</v>
      </c>
      <c r="R60" s="136">
        <f t="shared" si="32"/>
        <v>0</v>
      </c>
      <c r="S60" s="136">
        <f t="shared" si="32"/>
        <v>0</v>
      </c>
      <c r="T60" s="136">
        <f t="shared" si="32"/>
        <v>800000</v>
      </c>
      <c r="U60" s="136">
        <f t="shared" si="32"/>
        <v>0</v>
      </c>
      <c r="V60" s="136">
        <f t="shared" si="33"/>
        <v>0</v>
      </c>
      <c r="W60" s="136">
        <f t="shared" si="33"/>
        <v>0</v>
      </c>
      <c r="X60" s="136">
        <f t="shared" si="33"/>
        <v>0</v>
      </c>
      <c r="Y60" s="136">
        <f t="shared" si="33"/>
        <v>100000</v>
      </c>
      <c r="Z60" s="136">
        <f t="shared" si="33"/>
        <v>0</v>
      </c>
      <c r="AA60" s="136">
        <f t="shared" si="33"/>
        <v>0</v>
      </c>
      <c r="AB60" s="138">
        <f t="shared" si="33"/>
        <v>0</v>
      </c>
    </row>
    <row r="61" spans="1:28" s="56" customFormat="1" ht="37.5">
      <c r="A61" s="82"/>
      <c r="B61" s="113"/>
      <c r="C61" s="43" t="s">
        <v>100</v>
      </c>
      <c r="D61" s="134" t="s">
        <v>395</v>
      </c>
      <c r="E61" s="44" t="s">
        <v>14</v>
      </c>
      <c r="F61" s="44" t="s">
        <v>28</v>
      </c>
      <c r="G61" s="57">
        <v>5040010560</v>
      </c>
      <c r="H61" s="44" t="s">
        <v>101</v>
      </c>
      <c r="I61" s="136">
        <f t="shared" si="0"/>
        <v>1600000</v>
      </c>
      <c r="J61" s="136">
        <v>1600000</v>
      </c>
      <c r="K61" s="136">
        <f t="shared" si="23"/>
        <v>0</v>
      </c>
      <c r="L61" s="137">
        <v>700000</v>
      </c>
      <c r="M61" s="137"/>
      <c r="N61" s="137"/>
      <c r="O61" s="136"/>
      <c r="P61" s="136"/>
      <c r="Q61" s="136"/>
      <c r="R61" s="136"/>
      <c r="S61" s="136"/>
      <c r="T61" s="136">
        <v>800000</v>
      </c>
      <c r="U61" s="136"/>
      <c r="V61" s="136"/>
      <c r="W61" s="136"/>
      <c r="X61" s="136"/>
      <c r="Y61" s="136">
        <v>100000</v>
      </c>
      <c r="Z61" s="136"/>
      <c r="AA61" s="136"/>
      <c r="AB61" s="138"/>
    </row>
    <row r="62" spans="1:28" s="56" customFormat="1" ht="37.5">
      <c r="A62" s="82"/>
      <c r="B62" s="113"/>
      <c r="C62" s="43" t="s">
        <v>116</v>
      </c>
      <c r="D62" s="134" t="s">
        <v>395</v>
      </c>
      <c r="E62" s="44" t="s">
        <v>14</v>
      </c>
      <c r="F62" s="44" t="s">
        <v>28</v>
      </c>
      <c r="G62" s="57">
        <v>5050000000</v>
      </c>
      <c r="H62" s="44"/>
      <c r="I62" s="136">
        <f t="shared" si="0"/>
        <v>5256600</v>
      </c>
      <c r="J62" s="136">
        <f>J63</f>
        <v>5220327.01</v>
      </c>
      <c r="K62" s="136">
        <f t="shared" si="23"/>
        <v>36272.990000000224</v>
      </c>
      <c r="L62" s="137">
        <f t="shared" ref="L62:U63" si="34">L63</f>
        <v>4956600</v>
      </c>
      <c r="M62" s="137">
        <f t="shared" si="34"/>
        <v>0</v>
      </c>
      <c r="N62" s="137">
        <f t="shared" si="34"/>
        <v>0</v>
      </c>
      <c r="O62" s="136">
        <f t="shared" si="34"/>
        <v>0</v>
      </c>
      <c r="P62" s="136">
        <f t="shared" si="34"/>
        <v>0</v>
      </c>
      <c r="Q62" s="136">
        <f t="shared" si="34"/>
        <v>0</v>
      </c>
      <c r="R62" s="136">
        <f t="shared" si="34"/>
        <v>0</v>
      </c>
      <c r="S62" s="136">
        <f t="shared" si="34"/>
        <v>0</v>
      </c>
      <c r="T62" s="136">
        <f t="shared" si="34"/>
        <v>0</v>
      </c>
      <c r="U62" s="136">
        <f t="shared" si="34"/>
        <v>0</v>
      </c>
      <c r="V62" s="136">
        <f t="shared" ref="V62:AE63" si="35">V63</f>
        <v>0</v>
      </c>
      <c r="W62" s="136">
        <f t="shared" si="35"/>
        <v>0</v>
      </c>
      <c r="X62" s="136">
        <f t="shared" si="35"/>
        <v>500000</v>
      </c>
      <c r="Y62" s="136">
        <f t="shared" si="35"/>
        <v>0</v>
      </c>
      <c r="Z62" s="136">
        <f t="shared" si="35"/>
        <v>0</v>
      </c>
      <c r="AA62" s="136">
        <f t="shared" si="35"/>
        <v>-200000</v>
      </c>
      <c r="AB62" s="138">
        <f t="shared" si="35"/>
        <v>0</v>
      </c>
    </row>
    <row r="63" spans="1:28" s="56" customFormat="1" ht="37.5">
      <c r="A63" s="82"/>
      <c r="B63" s="113"/>
      <c r="C63" s="43" t="s">
        <v>117</v>
      </c>
      <c r="D63" s="134" t="s">
        <v>395</v>
      </c>
      <c r="E63" s="44" t="s">
        <v>14</v>
      </c>
      <c r="F63" s="44" t="s">
        <v>28</v>
      </c>
      <c r="G63" s="57">
        <v>5050010780</v>
      </c>
      <c r="H63" s="44"/>
      <c r="I63" s="136">
        <f t="shared" si="0"/>
        <v>5256600</v>
      </c>
      <c r="J63" s="136">
        <f>J64</f>
        <v>5220327.01</v>
      </c>
      <c r="K63" s="136">
        <f t="shared" si="23"/>
        <v>36272.990000000224</v>
      </c>
      <c r="L63" s="137">
        <f t="shared" si="34"/>
        <v>4956600</v>
      </c>
      <c r="M63" s="137">
        <f t="shared" si="34"/>
        <v>0</v>
      </c>
      <c r="N63" s="137">
        <f t="shared" si="34"/>
        <v>0</v>
      </c>
      <c r="O63" s="136">
        <f t="shared" si="34"/>
        <v>0</v>
      </c>
      <c r="P63" s="136">
        <f t="shared" si="34"/>
        <v>0</v>
      </c>
      <c r="Q63" s="136">
        <f t="shared" si="34"/>
        <v>0</v>
      </c>
      <c r="R63" s="136">
        <f t="shared" si="34"/>
        <v>0</v>
      </c>
      <c r="S63" s="136">
        <f t="shared" si="34"/>
        <v>0</v>
      </c>
      <c r="T63" s="136">
        <f t="shared" si="34"/>
        <v>0</v>
      </c>
      <c r="U63" s="136">
        <f t="shared" si="34"/>
        <v>0</v>
      </c>
      <c r="V63" s="136">
        <f t="shared" si="35"/>
        <v>0</v>
      </c>
      <c r="W63" s="136">
        <f t="shared" si="35"/>
        <v>0</v>
      </c>
      <c r="X63" s="136">
        <f t="shared" si="35"/>
        <v>500000</v>
      </c>
      <c r="Y63" s="136">
        <f t="shared" si="35"/>
        <v>0</v>
      </c>
      <c r="Z63" s="136">
        <f t="shared" si="35"/>
        <v>0</v>
      </c>
      <c r="AA63" s="136">
        <f t="shared" si="35"/>
        <v>-200000</v>
      </c>
      <c r="AB63" s="138">
        <f t="shared" si="35"/>
        <v>0</v>
      </c>
    </row>
    <row r="64" spans="1:28" s="56" customFormat="1" ht="37.5">
      <c r="A64" s="82"/>
      <c r="B64" s="113"/>
      <c r="C64" s="43" t="s">
        <v>100</v>
      </c>
      <c r="D64" s="134" t="s">
        <v>395</v>
      </c>
      <c r="E64" s="44" t="s">
        <v>14</v>
      </c>
      <c r="F64" s="44" t="s">
        <v>28</v>
      </c>
      <c r="G64" s="57">
        <v>5050010780</v>
      </c>
      <c r="H64" s="44" t="s">
        <v>101</v>
      </c>
      <c r="I64" s="136">
        <f t="shared" si="0"/>
        <v>5256600</v>
      </c>
      <c r="J64" s="136">
        <v>5220327.01</v>
      </c>
      <c r="K64" s="136">
        <f t="shared" si="23"/>
        <v>36272.990000000224</v>
      </c>
      <c r="L64" s="137">
        <v>4956600</v>
      </c>
      <c r="M64" s="137"/>
      <c r="N64" s="137"/>
      <c r="O64" s="136"/>
      <c r="P64" s="136"/>
      <c r="Q64" s="136"/>
      <c r="R64" s="136"/>
      <c r="S64" s="136"/>
      <c r="T64" s="136"/>
      <c r="U64" s="136"/>
      <c r="V64" s="136"/>
      <c r="W64" s="136"/>
      <c r="X64" s="136">
        <v>500000</v>
      </c>
      <c r="Y64" s="136"/>
      <c r="Z64" s="136"/>
      <c r="AA64" s="136">
        <v>-200000</v>
      </c>
      <c r="AB64" s="138"/>
    </row>
    <row r="65" spans="1:28" s="56" customFormat="1" ht="37.5">
      <c r="A65" s="82"/>
      <c r="B65" s="113"/>
      <c r="C65" s="43" t="s">
        <v>125</v>
      </c>
      <c r="D65" s="134" t="s">
        <v>395</v>
      </c>
      <c r="E65" s="44" t="s">
        <v>14</v>
      </c>
      <c r="F65" s="44" t="s">
        <v>28</v>
      </c>
      <c r="G65" s="57">
        <v>5200000000</v>
      </c>
      <c r="H65" s="44"/>
      <c r="I65" s="136">
        <f t="shared" si="0"/>
        <v>161023860</v>
      </c>
      <c r="J65" s="136">
        <f>J66+J71+J82+J76</f>
        <v>157451816.35999998</v>
      </c>
      <c r="K65" s="136">
        <f t="shared" si="23"/>
        <v>3572043.6400000155</v>
      </c>
      <c r="L65" s="137">
        <f t="shared" ref="L65:V65" si="36">L66+L71+L82</f>
        <v>73325700</v>
      </c>
      <c r="M65" s="137">
        <f t="shared" si="36"/>
        <v>56859800</v>
      </c>
      <c r="N65" s="137">
        <f t="shared" si="36"/>
        <v>0</v>
      </c>
      <c r="O65" s="136">
        <f t="shared" si="36"/>
        <v>5171776</v>
      </c>
      <c r="P65" s="136">
        <f t="shared" si="36"/>
        <v>1764670</v>
      </c>
      <c r="Q65" s="136">
        <f t="shared" si="36"/>
        <v>326849</v>
      </c>
      <c r="R65" s="136">
        <f t="shared" si="36"/>
        <v>0</v>
      </c>
      <c r="S65" s="136">
        <f t="shared" si="36"/>
        <v>15647064</v>
      </c>
      <c r="T65" s="136">
        <f t="shared" si="36"/>
        <v>603400</v>
      </c>
      <c r="U65" s="136">
        <f t="shared" si="36"/>
        <v>1004330</v>
      </c>
      <c r="V65" s="136">
        <f t="shared" si="36"/>
        <v>0</v>
      </c>
      <c r="W65" s="136">
        <f>W66+W71+W82+W76</f>
        <v>5151000</v>
      </c>
      <c r="X65" s="136">
        <f>X66+X71+X82+X76</f>
        <v>848700</v>
      </c>
      <c r="Y65" s="136">
        <f>Y66+Y71+Y82</f>
        <v>699574</v>
      </c>
      <c r="Z65" s="136">
        <f>Z66+Z71+Z82</f>
        <v>170997</v>
      </c>
      <c r="AA65" s="136">
        <f>AA66+AA71+AA82+AA76</f>
        <v>-550000</v>
      </c>
      <c r="AB65" s="138">
        <f>AB66+AB71+AB82</f>
        <v>0</v>
      </c>
    </row>
    <row r="66" spans="1:28" s="56" customFormat="1">
      <c r="A66" s="82"/>
      <c r="B66" s="113"/>
      <c r="C66" s="43" t="s">
        <v>126</v>
      </c>
      <c r="D66" s="134" t="s">
        <v>395</v>
      </c>
      <c r="E66" s="44" t="s">
        <v>14</v>
      </c>
      <c r="F66" s="44" t="s">
        <v>28</v>
      </c>
      <c r="G66" s="57">
        <v>5210000000</v>
      </c>
      <c r="H66" s="44"/>
      <c r="I66" s="136">
        <f t="shared" si="0"/>
        <v>110151163</v>
      </c>
      <c r="J66" s="136">
        <f>J67</f>
        <v>108978932.17999999</v>
      </c>
      <c r="K66" s="136">
        <f t="shared" si="23"/>
        <v>1172230.8200000077</v>
      </c>
      <c r="L66" s="137">
        <f t="shared" ref="L66:AB66" si="37">L67</f>
        <v>33123100</v>
      </c>
      <c r="M66" s="137">
        <f t="shared" si="37"/>
        <v>56859800</v>
      </c>
      <c r="N66" s="137">
        <f t="shared" si="37"/>
        <v>0</v>
      </c>
      <c r="O66" s="136">
        <f t="shared" si="37"/>
        <v>4323776</v>
      </c>
      <c r="P66" s="136">
        <f t="shared" si="37"/>
        <v>1411970</v>
      </c>
      <c r="Q66" s="136">
        <f t="shared" si="37"/>
        <v>326849</v>
      </c>
      <c r="R66" s="136">
        <f t="shared" si="37"/>
        <v>0</v>
      </c>
      <c r="S66" s="136">
        <f t="shared" si="37"/>
        <v>12896164</v>
      </c>
      <c r="T66" s="136">
        <f t="shared" si="37"/>
        <v>0</v>
      </c>
      <c r="U66" s="136">
        <f t="shared" si="37"/>
        <v>304330</v>
      </c>
      <c r="V66" s="136">
        <f t="shared" si="37"/>
        <v>0</v>
      </c>
      <c r="W66" s="136">
        <f t="shared" si="37"/>
        <v>1084600</v>
      </c>
      <c r="X66" s="136">
        <f t="shared" si="37"/>
        <v>190700</v>
      </c>
      <c r="Y66" s="136">
        <f t="shared" si="37"/>
        <v>-8126</v>
      </c>
      <c r="Z66" s="136">
        <f t="shared" si="37"/>
        <v>-76003</v>
      </c>
      <c r="AA66" s="136">
        <f t="shared" si="37"/>
        <v>-285997</v>
      </c>
      <c r="AB66" s="138">
        <f t="shared" si="37"/>
        <v>0</v>
      </c>
    </row>
    <row r="67" spans="1:28" s="56" customFormat="1" ht="37.5">
      <c r="A67" s="82"/>
      <c r="B67" s="113"/>
      <c r="C67" s="79" t="s">
        <v>127</v>
      </c>
      <c r="D67" s="134" t="s">
        <v>395</v>
      </c>
      <c r="E67" s="44" t="s">
        <v>14</v>
      </c>
      <c r="F67" s="44" t="s">
        <v>28</v>
      </c>
      <c r="G67" s="57">
        <v>5210000590</v>
      </c>
      <c r="H67" s="44"/>
      <c r="I67" s="136">
        <f t="shared" si="0"/>
        <v>110151163</v>
      </c>
      <c r="J67" s="136">
        <f>J68+J69+J70</f>
        <v>108978932.17999999</v>
      </c>
      <c r="K67" s="136">
        <f t="shared" si="23"/>
        <v>1172230.8200000077</v>
      </c>
      <c r="L67" s="137">
        <f t="shared" ref="L67:AB67" si="38">L68+L69+L70</f>
        <v>33123100</v>
      </c>
      <c r="M67" s="137">
        <f t="shared" si="38"/>
        <v>56859800</v>
      </c>
      <c r="N67" s="137">
        <f t="shared" si="38"/>
        <v>0</v>
      </c>
      <c r="O67" s="136">
        <f t="shared" si="38"/>
        <v>4323776</v>
      </c>
      <c r="P67" s="136">
        <f t="shared" si="38"/>
        <v>1411970</v>
      </c>
      <c r="Q67" s="136">
        <f t="shared" si="38"/>
        <v>326849</v>
      </c>
      <c r="R67" s="136">
        <f t="shared" si="38"/>
        <v>0</v>
      </c>
      <c r="S67" s="136">
        <f t="shared" si="38"/>
        <v>12896164</v>
      </c>
      <c r="T67" s="136">
        <f t="shared" si="38"/>
        <v>0</v>
      </c>
      <c r="U67" s="136">
        <f t="shared" si="38"/>
        <v>304330</v>
      </c>
      <c r="V67" s="136">
        <f t="shared" si="38"/>
        <v>0</v>
      </c>
      <c r="W67" s="136">
        <f t="shared" si="38"/>
        <v>1084600</v>
      </c>
      <c r="X67" s="136">
        <f t="shared" si="38"/>
        <v>190700</v>
      </c>
      <c r="Y67" s="136">
        <f t="shared" si="38"/>
        <v>-8126</v>
      </c>
      <c r="Z67" s="136">
        <f t="shared" si="38"/>
        <v>-76003</v>
      </c>
      <c r="AA67" s="136">
        <f t="shared" si="38"/>
        <v>-285997</v>
      </c>
      <c r="AB67" s="138">
        <f t="shared" si="38"/>
        <v>0</v>
      </c>
    </row>
    <row r="68" spans="1:28" s="56" customFormat="1" ht="75">
      <c r="A68" s="82"/>
      <c r="B68" s="113"/>
      <c r="C68" s="43" t="s">
        <v>97</v>
      </c>
      <c r="D68" s="134" t="s">
        <v>395</v>
      </c>
      <c r="E68" s="44" t="s">
        <v>14</v>
      </c>
      <c r="F68" s="44" t="s">
        <v>28</v>
      </c>
      <c r="G68" s="57">
        <v>5210000590</v>
      </c>
      <c r="H68" s="44" t="s">
        <v>98</v>
      </c>
      <c r="I68" s="136">
        <f t="shared" si="0"/>
        <v>96170616</v>
      </c>
      <c r="J68" s="136">
        <v>96119310.549999997</v>
      </c>
      <c r="K68" s="136">
        <f t="shared" si="23"/>
        <v>51305.45000000298</v>
      </c>
      <c r="L68" s="137">
        <v>30507900</v>
      </c>
      <c r="M68" s="137">
        <v>52169800</v>
      </c>
      <c r="N68" s="137"/>
      <c r="O68" s="136"/>
      <c r="P68" s="136"/>
      <c r="Q68" s="136"/>
      <c r="R68" s="136">
        <v>620000</v>
      </c>
      <c r="S68" s="136">
        <f>3525700+9022542</f>
        <v>12548242</v>
      </c>
      <c r="T68" s="136"/>
      <c r="U68" s="136"/>
      <c r="V68" s="136"/>
      <c r="W68" s="136">
        <v>1084600</v>
      </c>
      <c r="X68" s="136">
        <f>-1032800+81000</f>
        <v>-951800</v>
      </c>
      <c r="Y68" s="136">
        <v>191874</v>
      </c>
      <c r="Z68" s="136"/>
      <c r="AA68" s="136"/>
      <c r="AB68" s="138"/>
    </row>
    <row r="69" spans="1:28" s="56" customFormat="1" ht="37.5">
      <c r="A69" s="82"/>
      <c r="B69" s="113"/>
      <c r="C69" s="43" t="s">
        <v>100</v>
      </c>
      <c r="D69" s="134" t="s">
        <v>395</v>
      </c>
      <c r="E69" s="44" t="s">
        <v>14</v>
      </c>
      <c r="F69" s="44" t="s">
        <v>28</v>
      </c>
      <c r="G69" s="57">
        <v>5210000590</v>
      </c>
      <c r="H69" s="44" t="s">
        <v>101</v>
      </c>
      <c r="I69" s="136">
        <f t="shared" si="0"/>
        <v>13847396.880000001</v>
      </c>
      <c r="J69" s="136">
        <v>12726472.35</v>
      </c>
      <c r="K69" s="136">
        <f t="shared" si="23"/>
        <v>1120924.5300000012</v>
      </c>
      <c r="L69" s="137">
        <v>2506200</v>
      </c>
      <c r="M69" s="137">
        <v>4535200</v>
      </c>
      <c r="N69" s="137"/>
      <c r="O69" s="136">
        <v>4323776</v>
      </c>
      <c r="P69" s="136">
        <f>29100+1382870</f>
        <v>1411970</v>
      </c>
      <c r="Q69" s="136">
        <v>326849</v>
      </c>
      <c r="R69" s="136">
        <v>-620000</v>
      </c>
      <c r="S69" s="136">
        <v>347922</v>
      </c>
      <c r="T69" s="136"/>
      <c r="U69" s="136">
        <v>304330</v>
      </c>
      <c r="V69" s="136"/>
      <c r="W69" s="136"/>
      <c r="X69" s="136">
        <v>1142500</v>
      </c>
      <c r="Y69" s="136">
        <f>96522.88-165873</f>
        <v>-69350.12</v>
      </c>
      <c r="Z69" s="136">
        <f>-120000+43997</f>
        <v>-76003</v>
      </c>
      <c r="AA69" s="136">
        <f>-170997-115000</f>
        <v>-285997</v>
      </c>
      <c r="AB69" s="138"/>
    </row>
    <row r="70" spans="1:28" s="56" customFormat="1">
      <c r="A70" s="82"/>
      <c r="B70" s="113"/>
      <c r="C70" s="43" t="s">
        <v>103</v>
      </c>
      <c r="D70" s="134" t="s">
        <v>395</v>
      </c>
      <c r="E70" s="44" t="s">
        <v>14</v>
      </c>
      <c r="F70" s="44" t="s">
        <v>28</v>
      </c>
      <c r="G70" s="57">
        <v>5210000590</v>
      </c>
      <c r="H70" s="44" t="s">
        <v>104</v>
      </c>
      <c r="I70" s="136">
        <f t="shared" si="0"/>
        <v>133150.12</v>
      </c>
      <c r="J70" s="136">
        <v>133149.28</v>
      </c>
      <c r="K70" s="136">
        <f t="shared" si="23"/>
        <v>0.83999999999650754</v>
      </c>
      <c r="L70" s="137">
        <v>109000</v>
      </c>
      <c r="M70" s="137">
        <v>154800</v>
      </c>
      <c r="N70" s="137"/>
      <c r="O70" s="136"/>
      <c r="P70" s="136"/>
      <c r="Q70" s="136"/>
      <c r="R70" s="136"/>
      <c r="S70" s="136"/>
      <c r="T70" s="136"/>
      <c r="U70" s="136"/>
      <c r="V70" s="136"/>
      <c r="W70" s="136"/>
      <c r="X70" s="136"/>
      <c r="Y70" s="136">
        <f>-96522.88-34127</f>
        <v>-130649.88</v>
      </c>
      <c r="Z70" s="136"/>
      <c r="AA70" s="136"/>
      <c r="AB70" s="138"/>
    </row>
    <row r="71" spans="1:28" s="56" customFormat="1">
      <c r="A71" s="82"/>
      <c r="B71" s="113"/>
      <c r="C71" s="84" t="s">
        <v>398</v>
      </c>
      <c r="D71" s="134" t="s">
        <v>395</v>
      </c>
      <c r="E71" s="44" t="s">
        <v>14</v>
      </c>
      <c r="F71" s="44" t="s">
        <v>28</v>
      </c>
      <c r="G71" s="57">
        <v>5220000000</v>
      </c>
      <c r="H71" s="44"/>
      <c r="I71" s="136">
        <f t="shared" si="0"/>
        <v>31471700</v>
      </c>
      <c r="J71" s="136">
        <f>J72</f>
        <v>29215507.740000002</v>
      </c>
      <c r="K71" s="136">
        <f t="shared" si="23"/>
        <v>2256192.2599999979</v>
      </c>
      <c r="L71" s="137">
        <f t="shared" ref="L71:AB71" si="39">L72</f>
        <v>26752300</v>
      </c>
      <c r="M71" s="137">
        <f t="shared" si="39"/>
        <v>0</v>
      </c>
      <c r="N71" s="137">
        <f t="shared" si="39"/>
        <v>0</v>
      </c>
      <c r="O71" s="136">
        <f t="shared" si="39"/>
        <v>0</v>
      </c>
      <c r="P71" s="136">
        <f t="shared" si="39"/>
        <v>352700</v>
      </c>
      <c r="Q71" s="136">
        <f t="shared" si="39"/>
        <v>0</v>
      </c>
      <c r="R71" s="136">
        <f t="shared" si="39"/>
        <v>0</v>
      </c>
      <c r="S71" s="136">
        <f t="shared" si="39"/>
        <v>1343900</v>
      </c>
      <c r="T71" s="136">
        <f t="shared" si="39"/>
        <v>603400</v>
      </c>
      <c r="U71" s="136">
        <f t="shared" si="39"/>
        <v>700000</v>
      </c>
      <c r="V71" s="136">
        <f t="shared" si="39"/>
        <v>0</v>
      </c>
      <c r="W71" s="136">
        <f t="shared" si="39"/>
        <v>1351400</v>
      </c>
      <c r="X71" s="136">
        <f t="shared" si="39"/>
        <v>368000</v>
      </c>
      <c r="Y71" s="136">
        <f t="shared" si="39"/>
        <v>0</v>
      </c>
      <c r="Z71" s="136">
        <f t="shared" si="39"/>
        <v>0</v>
      </c>
      <c r="AA71" s="136">
        <f t="shared" si="39"/>
        <v>0</v>
      </c>
      <c r="AB71" s="138">
        <f t="shared" si="39"/>
        <v>0</v>
      </c>
    </row>
    <row r="72" spans="1:28" s="56" customFormat="1" ht="37.5">
      <c r="A72" s="82"/>
      <c r="B72" s="113"/>
      <c r="C72" s="79" t="s">
        <v>127</v>
      </c>
      <c r="D72" s="134" t="s">
        <v>395</v>
      </c>
      <c r="E72" s="44" t="s">
        <v>14</v>
      </c>
      <c r="F72" s="44" t="s">
        <v>28</v>
      </c>
      <c r="G72" s="57">
        <v>5220000590</v>
      </c>
      <c r="H72" s="44"/>
      <c r="I72" s="136">
        <f t="shared" ref="I72:I135" si="40">SUM(L72:AB72)</f>
        <v>31471700</v>
      </c>
      <c r="J72" s="136">
        <f>J73+J74+J75</f>
        <v>29215507.740000002</v>
      </c>
      <c r="K72" s="136">
        <f t="shared" si="23"/>
        <v>2256192.2599999979</v>
      </c>
      <c r="L72" s="137">
        <f t="shared" ref="L72:AB72" si="41">L73+L74+L75</f>
        <v>26752300</v>
      </c>
      <c r="M72" s="137">
        <f t="shared" si="41"/>
        <v>0</v>
      </c>
      <c r="N72" s="137">
        <f t="shared" si="41"/>
        <v>0</v>
      </c>
      <c r="O72" s="136">
        <f t="shared" si="41"/>
        <v>0</v>
      </c>
      <c r="P72" s="136">
        <f t="shared" si="41"/>
        <v>352700</v>
      </c>
      <c r="Q72" s="136">
        <f t="shared" si="41"/>
        <v>0</v>
      </c>
      <c r="R72" s="136">
        <f t="shared" si="41"/>
        <v>0</v>
      </c>
      <c r="S72" s="136">
        <f t="shared" si="41"/>
        <v>1343900</v>
      </c>
      <c r="T72" s="136">
        <f t="shared" si="41"/>
        <v>603400</v>
      </c>
      <c r="U72" s="136">
        <f t="shared" si="41"/>
        <v>700000</v>
      </c>
      <c r="V72" s="136">
        <f t="shared" si="41"/>
        <v>0</v>
      </c>
      <c r="W72" s="136">
        <f t="shared" si="41"/>
        <v>1351400</v>
      </c>
      <c r="X72" s="136">
        <f t="shared" si="41"/>
        <v>368000</v>
      </c>
      <c r="Y72" s="136">
        <f t="shared" si="41"/>
        <v>0</v>
      </c>
      <c r="Z72" s="136">
        <f t="shared" si="41"/>
        <v>0</v>
      </c>
      <c r="AA72" s="136">
        <f t="shared" si="41"/>
        <v>0</v>
      </c>
      <c r="AB72" s="138">
        <f t="shared" si="41"/>
        <v>0</v>
      </c>
    </row>
    <row r="73" spans="1:28" s="56" customFormat="1" ht="75">
      <c r="A73" s="82"/>
      <c r="B73" s="113"/>
      <c r="C73" s="43" t="s">
        <v>97</v>
      </c>
      <c r="D73" s="134" t="s">
        <v>395</v>
      </c>
      <c r="E73" s="44" t="s">
        <v>14</v>
      </c>
      <c r="F73" s="44" t="s">
        <v>28</v>
      </c>
      <c r="G73" s="57">
        <v>5220000590</v>
      </c>
      <c r="H73" s="44" t="s">
        <v>98</v>
      </c>
      <c r="I73" s="136">
        <f t="shared" si="40"/>
        <v>16646800</v>
      </c>
      <c r="J73" s="136">
        <v>16621577.65</v>
      </c>
      <c r="K73" s="136">
        <f t="shared" ref="K73:K104" si="42">I73-J73</f>
        <v>25222.349999999627</v>
      </c>
      <c r="L73" s="137">
        <v>14934900</v>
      </c>
      <c r="M73" s="137"/>
      <c r="N73" s="137"/>
      <c r="O73" s="136"/>
      <c r="P73" s="136"/>
      <c r="Q73" s="136"/>
      <c r="R73" s="136"/>
      <c r="S73" s="136">
        <v>1343900</v>
      </c>
      <c r="T73" s="136"/>
      <c r="U73" s="136"/>
      <c r="V73" s="136"/>
      <c r="W73" s="136"/>
      <c r="X73" s="136">
        <v>368000</v>
      </c>
      <c r="Y73" s="136"/>
      <c r="Z73" s="136"/>
      <c r="AA73" s="136"/>
      <c r="AB73" s="138"/>
    </row>
    <row r="74" spans="1:28" s="56" customFormat="1" ht="37.5">
      <c r="A74" s="82"/>
      <c r="B74" s="113"/>
      <c r="C74" s="43" t="s">
        <v>100</v>
      </c>
      <c r="D74" s="134" t="s">
        <v>395</v>
      </c>
      <c r="E74" s="44" t="s">
        <v>14</v>
      </c>
      <c r="F74" s="44" t="s">
        <v>28</v>
      </c>
      <c r="G74" s="57">
        <v>5220000590</v>
      </c>
      <c r="H74" s="44" t="s">
        <v>101</v>
      </c>
      <c r="I74" s="136">
        <f t="shared" si="40"/>
        <v>14701950</v>
      </c>
      <c r="J74" s="136">
        <v>12470985.699999999</v>
      </c>
      <c r="K74" s="136">
        <f t="shared" si="42"/>
        <v>2230964.3000000007</v>
      </c>
      <c r="L74" s="137">
        <v>11651600</v>
      </c>
      <c r="M74" s="137"/>
      <c r="N74" s="137"/>
      <c r="O74" s="136"/>
      <c r="P74" s="136">
        <v>352700</v>
      </c>
      <c r="Q74" s="136"/>
      <c r="R74" s="136"/>
      <c r="S74" s="136"/>
      <c r="T74" s="136">
        <v>603400</v>
      </c>
      <c r="U74" s="136">
        <v>700000</v>
      </c>
      <c r="V74" s="136"/>
      <c r="W74" s="136">
        <v>1351400</v>
      </c>
      <c r="X74" s="136"/>
      <c r="Y74" s="136">
        <v>42850</v>
      </c>
      <c r="Z74" s="136"/>
      <c r="AA74" s="136"/>
      <c r="AB74" s="138"/>
    </row>
    <row r="75" spans="1:28" s="56" customFormat="1">
      <c r="A75" s="82"/>
      <c r="B75" s="113"/>
      <c r="C75" s="43" t="s">
        <v>103</v>
      </c>
      <c r="D75" s="134" t="s">
        <v>395</v>
      </c>
      <c r="E75" s="44" t="s">
        <v>14</v>
      </c>
      <c r="F75" s="44" t="s">
        <v>28</v>
      </c>
      <c r="G75" s="57">
        <v>5220000590</v>
      </c>
      <c r="H75" s="44" t="s">
        <v>104</v>
      </c>
      <c r="I75" s="136">
        <f t="shared" si="40"/>
        <v>122950</v>
      </c>
      <c r="J75" s="136">
        <v>122944.39</v>
      </c>
      <c r="K75" s="136">
        <f t="shared" si="42"/>
        <v>5.6100000000005821</v>
      </c>
      <c r="L75" s="137">
        <v>165800</v>
      </c>
      <c r="M75" s="137"/>
      <c r="N75" s="137"/>
      <c r="O75" s="136"/>
      <c r="P75" s="136"/>
      <c r="Q75" s="136"/>
      <c r="R75" s="136"/>
      <c r="S75" s="136"/>
      <c r="T75" s="136"/>
      <c r="U75" s="136"/>
      <c r="V75" s="136"/>
      <c r="W75" s="136"/>
      <c r="X75" s="136"/>
      <c r="Y75" s="136">
        <v>-42850</v>
      </c>
      <c r="Z75" s="136"/>
      <c r="AA75" s="136"/>
      <c r="AB75" s="138"/>
    </row>
    <row r="76" spans="1:28" s="56" customFormat="1">
      <c r="A76" s="82"/>
      <c r="B76" s="113"/>
      <c r="C76" s="43" t="s">
        <v>129</v>
      </c>
      <c r="D76" s="134" t="s">
        <v>395</v>
      </c>
      <c r="E76" s="44" t="s">
        <v>14</v>
      </c>
      <c r="F76" s="44" t="s">
        <v>28</v>
      </c>
      <c r="G76" s="57">
        <v>5230000000</v>
      </c>
      <c r="H76" s="44"/>
      <c r="I76" s="136">
        <f t="shared" si="40"/>
        <v>2165000</v>
      </c>
      <c r="J76" s="136">
        <f>J77</f>
        <v>2141093.3200000003</v>
      </c>
      <c r="K76" s="136">
        <f t="shared" si="42"/>
        <v>23906.679999999702</v>
      </c>
      <c r="L76" s="137"/>
      <c r="M76" s="137"/>
      <c r="N76" s="137"/>
      <c r="O76" s="136"/>
      <c r="P76" s="136"/>
      <c r="Q76" s="136"/>
      <c r="R76" s="136"/>
      <c r="S76" s="136"/>
      <c r="T76" s="136"/>
      <c r="U76" s="136"/>
      <c r="V76" s="136"/>
      <c r="W76" s="136">
        <f>W77</f>
        <v>2715000</v>
      </c>
      <c r="X76" s="136">
        <f>X77</f>
        <v>0</v>
      </c>
      <c r="Y76" s="136"/>
      <c r="Z76" s="136"/>
      <c r="AA76" s="136">
        <f>AA77</f>
        <v>-550000</v>
      </c>
      <c r="AB76" s="138"/>
    </row>
    <row r="77" spans="1:28" s="56" customFormat="1" ht="37.5">
      <c r="A77" s="82"/>
      <c r="B77" s="113"/>
      <c r="C77" s="79" t="s">
        <v>127</v>
      </c>
      <c r="D77" s="134" t="s">
        <v>395</v>
      </c>
      <c r="E77" s="44" t="s">
        <v>14</v>
      </c>
      <c r="F77" s="44" t="s">
        <v>28</v>
      </c>
      <c r="G77" s="57">
        <v>5230000590</v>
      </c>
      <c r="H77" s="44"/>
      <c r="I77" s="136">
        <f t="shared" si="40"/>
        <v>2165000</v>
      </c>
      <c r="J77" s="136">
        <f>J78+J79+J80+J81</f>
        <v>2141093.3200000003</v>
      </c>
      <c r="K77" s="136">
        <f t="shared" si="42"/>
        <v>23906.679999999702</v>
      </c>
      <c r="L77" s="137"/>
      <c r="M77" s="137"/>
      <c r="N77" s="137"/>
      <c r="O77" s="136"/>
      <c r="P77" s="136"/>
      <c r="Q77" s="136"/>
      <c r="R77" s="136"/>
      <c r="S77" s="136"/>
      <c r="T77" s="136"/>
      <c r="U77" s="136"/>
      <c r="V77" s="136"/>
      <c r="W77" s="136">
        <f>W78+W79+W80+W81</f>
        <v>2715000</v>
      </c>
      <c r="X77" s="136">
        <f>X78+X79+X80+X81</f>
        <v>0</v>
      </c>
      <c r="Y77" s="136"/>
      <c r="Z77" s="136">
        <f>Z78+Z79+Z80+Z81</f>
        <v>0</v>
      </c>
      <c r="AA77" s="136">
        <f>AA78+AA79+AA80+AA81</f>
        <v>-550000</v>
      </c>
      <c r="AB77" s="138">
        <f>AB78+AB79+AB80+AB81</f>
        <v>0</v>
      </c>
    </row>
    <row r="78" spans="1:28" s="56" customFormat="1" ht="75">
      <c r="A78" s="82"/>
      <c r="B78" s="113"/>
      <c r="C78" s="43" t="s">
        <v>97</v>
      </c>
      <c r="D78" s="134" t="s">
        <v>395</v>
      </c>
      <c r="E78" s="44" t="s">
        <v>14</v>
      </c>
      <c r="F78" s="44" t="s">
        <v>28</v>
      </c>
      <c r="G78" s="57">
        <v>5230000590</v>
      </c>
      <c r="H78" s="44" t="s">
        <v>98</v>
      </c>
      <c r="I78" s="136">
        <f t="shared" si="40"/>
        <v>1721000</v>
      </c>
      <c r="J78" s="136">
        <v>1717173.31</v>
      </c>
      <c r="K78" s="136">
        <f t="shared" si="42"/>
        <v>3826.6899999999441</v>
      </c>
      <c r="L78" s="137"/>
      <c r="M78" s="137"/>
      <c r="N78" s="137"/>
      <c r="O78" s="136"/>
      <c r="P78" s="136"/>
      <c r="Q78" s="136"/>
      <c r="R78" s="136"/>
      <c r="S78" s="136"/>
      <c r="T78" s="136"/>
      <c r="U78" s="136"/>
      <c r="V78" s="136"/>
      <c r="W78" s="136">
        <v>2271000</v>
      </c>
      <c r="X78" s="136"/>
      <c r="Y78" s="136"/>
      <c r="Z78" s="136"/>
      <c r="AA78" s="136">
        <v>-550000</v>
      </c>
      <c r="AB78" s="138"/>
    </row>
    <row r="79" spans="1:28" s="56" customFormat="1" ht="37.5">
      <c r="A79" s="82"/>
      <c r="B79" s="113"/>
      <c r="C79" s="43" t="s">
        <v>100</v>
      </c>
      <c r="D79" s="134" t="s">
        <v>395</v>
      </c>
      <c r="E79" s="44" t="s">
        <v>14</v>
      </c>
      <c r="F79" s="44" t="s">
        <v>28</v>
      </c>
      <c r="G79" s="57">
        <v>5230000590</v>
      </c>
      <c r="H79" s="44" t="s">
        <v>101</v>
      </c>
      <c r="I79" s="136">
        <f t="shared" si="40"/>
        <v>198060</v>
      </c>
      <c r="J79" s="136">
        <v>198045.91</v>
      </c>
      <c r="K79" s="136">
        <f t="shared" si="42"/>
        <v>14.089999999996508</v>
      </c>
      <c r="L79" s="137"/>
      <c r="M79" s="137"/>
      <c r="N79" s="137"/>
      <c r="O79" s="136"/>
      <c r="P79" s="136"/>
      <c r="Q79" s="136"/>
      <c r="R79" s="136"/>
      <c r="S79" s="136"/>
      <c r="T79" s="136"/>
      <c r="U79" s="136"/>
      <c r="V79" s="136"/>
      <c r="W79" s="136">
        <v>160800</v>
      </c>
      <c r="X79" s="136"/>
      <c r="Y79" s="136">
        <v>-24000</v>
      </c>
      <c r="Z79" s="136"/>
      <c r="AA79" s="136">
        <v>61260</v>
      </c>
      <c r="AB79" s="138"/>
    </row>
    <row r="80" spans="1:28" s="56" customFormat="1">
      <c r="A80" s="82"/>
      <c r="B80" s="113"/>
      <c r="C80" s="43" t="s">
        <v>130</v>
      </c>
      <c r="D80" s="134" t="s">
        <v>395</v>
      </c>
      <c r="E80" s="44" t="s">
        <v>14</v>
      </c>
      <c r="F80" s="44" t="s">
        <v>28</v>
      </c>
      <c r="G80" s="57">
        <v>5230000590</v>
      </c>
      <c r="H80" s="44" t="s">
        <v>131</v>
      </c>
      <c r="I80" s="136">
        <f t="shared" si="40"/>
        <v>112140</v>
      </c>
      <c r="J80" s="136">
        <v>112139.1</v>
      </c>
      <c r="K80" s="136">
        <f t="shared" si="42"/>
        <v>0.89999999999417923</v>
      </c>
      <c r="L80" s="137"/>
      <c r="M80" s="137"/>
      <c r="N80" s="137"/>
      <c r="O80" s="136"/>
      <c r="P80" s="136"/>
      <c r="Q80" s="136"/>
      <c r="R80" s="136"/>
      <c r="S80" s="136"/>
      <c r="T80" s="136"/>
      <c r="U80" s="136"/>
      <c r="V80" s="136"/>
      <c r="W80" s="136">
        <v>235200</v>
      </c>
      <c r="X80" s="136"/>
      <c r="Y80" s="136"/>
      <c r="Z80" s="136">
        <v>-61800</v>
      </c>
      <c r="AA80" s="136">
        <v>-61260</v>
      </c>
      <c r="AB80" s="138"/>
    </row>
    <row r="81" spans="1:28" s="56" customFormat="1">
      <c r="A81" s="82"/>
      <c r="B81" s="113"/>
      <c r="C81" s="43" t="s">
        <v>103</v>
      </c>
      <c r="D81" s="134" t="s">
        <v>395</v>
      </c>
      <c r="E81" s="44" t="s">
        <v>14</v>
      </c>
      <c r="F81" s="44" t="s">
        <v>28</v>
      </c>
      <c r="G81" s="57">
        <v>5230000590</v>
      </c>
      <c r="H81" s="44" t="s">
        <v>104</v>
      </c>
      <c r="I81" s="136">
        <f t="shared" si="40"/>
        <v>133800</v>
      </c>
      <c r="J81" s="136">
        <v>113735</v>
      </c>
      <c r="K81" s="136">
        <f t="shared" si="42"/>
        <v>20065</v>
      </c>
      <c r="L81" s="137"/>
      <c r="M81" s="137"/>
      <c r="N81" s="137"/>
      <c r="O81" s="136"/>
      <c r="P81" s="136"/>
      <c r="Q81" s="136"/>
      <c r="R81" s="136"/>
      <c r="S81" s="136"/>
      <c r="T81" s="136"/>
      <c r="U81" s="136"/>
      <c r="V81" s="136"/>
      <c r="W81" s="136">
        <v>48000</v>
      </c>
      <c r="X81" s="136"/>
      <c r="Y81" s="136">
        <v>24000</v>
      </c>
      <c r="Z81" s="136">
        <v>61800</v>
      </c>
      <c r="AA81" s="136"/>
      <c r="AB81" s="138"/>
    </row>
    <row r="82" spans="1:28" s="56" customFormat="1">
      <c r="A82" s="82"/>
      <c r="B82" s="113"/>
      <c r="C82" s="43" t="s">
        <v>134</v>
      </c>
      <c r="D82" s="134" t="s">
        <v>395</v>
      </c>
      <c r="E82" s="44" t="s">
        <v>14</v>
      </c>
      <c r="F82" s="44" t="s">
        <v>28</v>
      </c>
      <c r="G82" s="57">
        <v>5260000000</v>
      </c>
      <c r="H82" s="44"/>
      <c r="I82" s="136">
        <f t="shared" si="40"/>
        <v>17235997</v>
      </c>
      <c r="J82" s="136">
        <f>+J83</f>
        <v>17116283.120000001</v>
      </c>
      <c r="K82" s="136">
        <f t="shared" si="42"/>
        <v>119713.87999999896</v>
      </c>
      <c r="L82" s="137">
        <f t="shared" ref="L82:R82" si="43">+L83</f>
        <v>13450300</v>
      </c>
      <c r="M82" s="137">
        <f t="shared" si="43"/>
        <v>0</v>
      </c>
      <c r="N82" s="137">
        <f t="shared" si="43"/>
        <v>0</v>
      </c>
      <c r="O82" s="136">
        <f t="shared" si="43"/>
        <v>848000</v>
      </c>
      <c r="P82" s="136">
        <f t="shared" si="43"/>
        <v>0</v>
      </c>
      <c r="Q82" s="136">
        <f t="shared" si="43"/>
        <v>0</v>
      </c>
      <c r="R82" s="136">
        <f t="shared" si="43"/>
        <v>0</v>
      </c>
      <c r="S82" s="136">
        <f>S83</f>
        <v>1407000</v>
      </c>
      <c r="T82" s="136">
        <f>T83</f>
        <v>0</v>
      </c>
      <c r="U82" s="136">
        <f t="shared" ref="U82:AB82" si="44">+U83</f>
        <v>0</v>
      </c>
      <c r="V82" s="136">
        <f t="shared" si="44"/>
        <v>0</v>
      </c>
      <c r="W82" s="136">
        <f t="shared" si="44"/>
        <v>0</v>
      </c>
      <c r="X82" s="136">
        <f t="shared" si="44"/>
        <v>290000</v>
      </c>
      <c r="Y82" s="136">
        <f t="shared" si="44"/>
        <v>707700</v>
      </c>
      <c r="Z82" s="136">
        <f t="shared" si="44"/>
        <v>247000</v>
      </c>
      <c r="AA82" s="136">
        <f t="shared" si="44"/>
        <v>285997</v>
      </c>
      <c r="AB82" s="138">
        <f t="shared" si="44"/>
        <v>0</v>
      </c>
    </row>
    <row r="83" spans="1:28" s="56" customFormat="1" ht="37.5">
      <c r="A83" s="82"/>
      <c r="B83" s="113"/>
      <c r="C83" s="43" t="s">
        <v>127</v>
      </c>
      <c r="D83" s="134" t="s">
        <v>395</v>
      </c>
      <c r="E83" s="44" t="s">
        <v>14</v>
      </c>
      <c r="F83" s="44" t="s">
        <v>28</v>
      </c>
      <c r="G83" s="57">
        <v>5260000590</v>
      </c>
      <c r="H83" s="44"/>
      <c r="I83" s="136">
        <f t="shared" si="40"/>
        <v>17235997</v>
      </c>
      <c r="J83" s="136">
        <f>J84+J85+J86</f>
        <v>17116283.120000001</v>
      </c>
      <c r="K83" s="136">
        <f t="shared" si="42"/>
        <v>119713.87999999896</v>
      </c>
      <c r="L83" s="137">
        <f t="shared" ref="L83:AB83" si="45">L84+L85+L86</f>
        <v>13450300</v>
      </c>
      <c r="M83" s="137">
        <f t="shared" si="45"/>
        <v>0</v>
      </c>
      <c r="N83" s="137">
        <f t="shared" si="45"/>
        <v>0</v>
      </c>
      <c r="O83" s="136">
        <f t="shared" si="45"/>
        <v>848000</v>
      </c>
      <c r="P83" s="136">
        <f t="shared" si="45"/>
        <v>0</v>
      </c>
      <c r="Q83" s="136">
        <f t="shared" si="45"/>
        <v>0</v>
      </c>
      <c r="R83" s="136">
        <f t="shared" si="45"/>
        <v>0</v>
      </c>
      <c r="S83" s="136">
        <f t="shared" si="45"/>
        <v>1407000</v>
      </c>
      <c r="T83" s="136">
        <f t="shared" si="45"/>
        <v>0</v>
      </c>
      <c r="U83" s="136">
        <f t="shared" si="45"/>
        <v>0</v>
      </c>
      <c r="V83" s="136">
        <f t="shared" si="45"/>
        <v>0</v>
      </c>
      <c r="W83" s="136">
        <f t="shared" si="45"/>
        <v>0</v>
      </c>
      <c r="X83" s="136">
        <f t="shared" si="45"/>
        <v>290000</v>
      </c>
      <c r="Y83" s="136">
        <f t="shared" si="45"/>
        <v>707700</v>
      </c>
      <c r="Z83" s="136">
        <f t="shared" si="45"/>
        <v>247000</v>
      </c>
      <c r="AA83" s="136">
        <f t="shared" si="45"/>
        <v>285997</v>
      </c>
      <c r="AB83" s="138">
        <f t="shared" si="45"/>
        <v>0</v>
      </c>
    </row>
    <row r="84" spans="1:28" s="56" customFormat="1" ht="75">
      <c r="A84" s="82"/>
      <c r="B84" s="113"/>
      <c r="C84" s="43" t="s">
        <v>97</v>
      </c>
      <c r="D84" s="134" t="s">
        <v>395</v>
      </c>
      <c r="E84" s="44" t="s">
        <v>14</v>
      </c>
      <c r="F84" s="44" t="s">
        <v>28</v>
      </c>
      <c r="G84" s="57">
        <v>5260000590</v>
      </c>
      <c r="H84" s="44" t="s">
        <v>98</v>
      </c>
      <c r="I84" s="136">
        <f t="shared" si="40"/>
        <v>13645800</v>
      </c>
      <c r="J84" s="136">
        <v>13618770.16</v>
      </c>
      <c r="K84" s="136">
        <f t="shared" si="42"/>
        <v>27029.839999999851</v>
      </c>
      <c r="L84" s="137">
        <v>11390800</v>
      </c>
      <c r="M84" s="137"/>
      <c r="N84" s="137"/>
      <c r="O84" s="136">
        <v>848000</v>
      </c>
      <c r="P84" s="136"/>
      <c r="Q84" s="136"/>
      <c r="R84" s="136"/>
      <c r="S84" s="136">
        <v>1407000</v>
      </c>
      <c r="T84" s="136"/>
      <c r="U84" s="136"/>
      <c r="V84" s="136"/>
      <c r="W84" s="136"/>
      <c r="X84" s="136"/>
      <c r="Y84" s="136"/>
      <c r="Z84" s="136"/>
      <c r="AA84" s="136"/>
      <c r="AB84" s="138"/>
    </row>
    <row r="85" spans="1:28" s="56" customFormat="1" ht="37.5">
      <c r="A85" s="82"/>
      <c r="B85" s="113"/>
      <c r="C85" s="43" t="s">
        <v>100</v>
      </c>
      <c r="D85" s="134" t="s">
        <v>395</v>
      </c>
      <c r="E85" s="44" t="s">
        <v>14</v>
      </c>
      <c r="F85" s="44" t="s">
        <v>28</v>
      </c>
      <c r="G85" s="57">
        <v>5260000590</v>
      </c>
      <c r="H85" s="44" t="s">
        <v>101</v>
      </c>
      <c r="I85" s="136">
        <f t="shared" si="40"/>
        <v>3064897</v>
      </c>
      <c r="J85" s="136">
        <v>2972229.7</v>
      </c>
      <c r="K85" s="136">
        <f t="shared" si="42"/>
        <v>92667.299999999814</v>
      </c>
      <c r="L85" s="137">
        <v>1474900</v>
      </c>
      <c r="M85" s="137"/>
      <c r="N85" s="137"/>
      <c r="O85" s="136"/>
      <c r="P85" s="136"/>
      <c r="Q85" s="136"/>
      <c r="R85" s="136"/>
      <c r="S85" s="136"/>
      <c r="T85" s="136"/>
      <c r="U85" s="136"/>
      <c r="V85" s="136"/>
      <c r="W85" s="136"/>
      <c r="X85" s="136">
        <v>290000</v>
      </c>
      <c r="Y85" s="136">
        <v>767000</v>
      </c>
      <c r="Z85" s="136">
        <f>127000+120000</f>
        <v>247000</v>
      </c>
      <c r="AA85" s="136">
        <v>285997</v>
      </c>
      <c r="AB85" s="138"/>
    </row>
    <row r="86" spans="1:28" s="56" customFormat="1">
      <c r="A86" s="82"/>
      <c r="B86" s="113"/>
      <c r="C86" s="43" t="s">
        <v>103</v>
      </c>
      <c r="D86" s="134" t="s">
        <v>395</v>
      </c>
      <c r="E86" s="44" t="s">
        <v>14</v>
      </c>
      <c r="F86" s="44" t="s">
        <v>28</v>
      </c>
      <c r="G86" s="57">
        <v>5260000590</v>
      </c>
      <c r="H86" s="44" t="s">
        <v>104</v>
      </c>
      <c r="I86" s="136">
        <f t="shared" si="40"/>
        <v>525300</v>
      </c>
      <c r="J86" s="136">
        <v>525283.26</v>
      </c>
      <c r="K86" s="136">
        <f t="shared" si="42"/>
        <v>16.739999999990687</v>
      </c>
      <c r="L86" s="137">
        <v>584600</v>
      </c>
      <c r="M86" s="137"/>
      <c r="N86" s="137"/>
      <c r="O86" s="136"/>
      <c r="P86" s="136"/>
      <c r="Q86" s="136"/>
      <c r="R86" s="136"/>
      <c r="S86" s="136"/>
      <c r="T86" s="136"/>
      <c r="U86" s="136"/>
      <c r="V86" s="136"/>
      <c r="W86" s="136"/>
      <c r="X86" s="136"/>
      <c r="Y86" s="136">
        <v>-59300</v>
      </c>
      <c r="Z86" s="136"/>
      <c r="AA86" s="136"/>
      <c r="AB86" s="138"/>
    </row>
    <row r="87" spans="1:28" s="56" customFormat="1" ht="37.5">
      <c r="A87" s="82"/>
      <c r="B87" s="113"/>
      <c r="C87" s="43" t="s">
        <v>238</v>
      </c>
      <c r="D87" s="134" t="s">
        <v>395</v>
      </c>
      <c r="E87" s="44" t="s">
        <v>14</v>
      </c>
      <c r="F87" s="44" t="s">
        <v>28</v>
      </c>
      <c r="G87" s="57">
        <v>6300000000</v>
      </c>
      <c r="H87" s="44"/>
      <c r="I87" s="136">
        <f t="shared" si="40"/>
        <v>4000000</v>
      </c>
      <c r="J87" s="136">
        <f>J88</f>
        <v>4000000</v>
      </c>
      <c r="K87" s="136">
        <f t="shared" si="42"/>
        <v>0</v>
      </c>
      <c r="L87" s="137"/>
      <c r="M87" s="137"/>
      <c r="N87" s="137"/>
      <c r="O87" s="136"/>
      <c r="P87" s="136"/>
      <c r="Q87" s="136"/>
      <c r="R87" s="136"/>
      <c r="S87" s="136"/>
      <c r="T87" s="136"/>
      <c r="U87" s="136">
        <f>U88</f>
        <v>3000000</v>
      </c>
      <c r="V87" s="136"/>
      <c r="W87" s="136">
        <f t="shared" ref="W87:X89" si="46">W88</f>
        <v>1000000</v>
      </c>
      <c r="X87" s="136">
        <f t="shared" si="46"/>
        <v>0</v>
      </c>
      <c r="Y87" s="136"/>
      <c r="Z87" s="136"/>
      <c r="AA87" s="136"/>
      <c r="AB87" s="138"/>
    </row>
    <row r="88" spans="1:28" s="56" customFormat="1" ht="56.25">
      <c r="A88" s="82"/>
      <c r="B88" s="113"/>
      <c r="C88" s="43" t="s">
        <v>239</v>
      </c>
      <c r="D88" s="134" t="s">
        <v>395</v>
      </c>
      <c r="E88" s="44" t="s">
        <v>14</v>
      </c>
      <c r="F88" s="44" t="s">
        <v>28</v>
      </c>
      <c r="G88" s="57">
        <v>6310000000</v>
      </c>
      <c r="H88" s="44"/>
      <c r="I88" s="136">
        <f t="shared" si="40"/>
        <v>4000000</v>
      </c>
      <c r="J88" s="136">
        <f>J89</f>
        <v>4000000</v>
      </c>
      <c r="K88" s="136">
        <f t="shared" si="42"/>
        <v>0</v>
      </c>
      <c r="L88" s="137"/>
      <c r="M88" s="137"/>
      <c r="N88" s="137"/>
      <c r="O88" s="136"/>
      <c r="P88" s="136"/>
      <c r="Q88" s="136"/>
      <c r="R88" s="136"/>
      <c r="S88" s="136"/>
      <c r="T88" s="136"/>
      <c r="U88" s="136">
        <f>U89</f>
        <v>3000000</v>
      </c>
      <c r="V88" s="136"/>
      <c r="W88" s="136">
        <f t="shared" si="46"/>
        <v>1000000</v>
      </c>
      <c r="X88" s="136">
        <f t="shared" si="46"/>
        <v>0</v>
      </c>
      <c r="Y88" s="136"/>
      <c r="Z88" s="136"/>
      <c r="AA88" s="136"/>
      <c r="AB88" s="138"/>
    </row>
    <row r="89" spans="1:28" s="56" customFormat="1" ht="37.5">
      <c r="A89" s="82"/>
      <c r="B89" s="113"/>
      <c r="C89" s="43" t="s">
        <v>240</v>
      </c>
      <c r="D89" s="134" t="s">
        <v>395</v>
      </c>
      <c r="E89" s="44" t="s">
        <v>14</v>
      </c>
      <c r="F89" s="44" t="s">
        <v>28</v>
      </c>
      <c r="G89" s="57">
        <v>6310010050</v>
      </c>
      <c r="H89" s="44"/>
      <c r="I89" s="136">
        <f t="shared" si="40"/>
        <v>4000000</v>
      </c>
      <c r="J89" s="136">
        <f>J90</f>
        <v>4000000</v>
      </c>
      <c r="K89" s="136">
        <f t="shared" si="42"/>
        <v>0</v>
      </c>
      <c r="L89" s="137"/>
      <c r="M89" s="137"/>
      <c r="N89" s="137"/>
      <c r="O89" s="136"/>
      <c r="P89" s="136"/>
      <c r="Q89" s="136"/>
      <c r="R89" s="136"/>
      <c r="S89" s="136"/>
      <c r="T89" s="136"/>
      <c r="U89" s="136">
        <f>U90</f>
        <v>3000000</v>
      </c>
      <c r="V89" s="136"/>
      <c r="W89" s="136">
        <f t="shared" si="46"/>
        <v>1000000</v>
      </c>
      <c r="X89" s="136">
        <f t="shared" si="46"/>
        <v>0</v>
      </c>
      <c r="Y89" s="136"/>
      <c r="Z89" s="136"/>
      <c r="AA89" s="136"/>
      <c r="AB89" s="138"/>
    </row>
    <row r="90" spans="1:28" s="56" customFormat="1" ht="37.5">
      <c r="A90" s="82"/>
      <c r="B90" s="113"/>
      <c r="C90" s="43" t="s">
        <v>166</v>
      </c>
      <c r="D90" s="134" t="s">
        <v>395</v>
      </c>
      <c r="E90" s="44" t="s">
        <v>14</v>
      </c>
      <c r="F90" s="44" t="s">
        <v>28</v>
      </c>
      <c r="G90" s="57">
        <v>6310010050</v>
      </c>
      <c r="H90" s="44" t="s">
        <v>196</v>
      </c>
      <c r="I90" s="136">
        <f t="shared" si="40"/>
        <v>4000000</v>
      </c>
      <c r="J90" s="136">
        <v>4000000</v>
      </c>
      <c r="K90" s="136">
        <f t="shared" si="42"/>
        <v>0</v>
      </c>
      <c r="L90" s="137"/>
      <c r="M90" s="137"/>
      <c r="N90" s="137"/>
      <c r="O90" s="136"/>
      <c r="P90" s="136"/>
      <c r="Q90" s="136"/>
      <c r="R90" s="136"/>
      <c r="S90" s="136"/>
      <c r="T90" s="136"/>
      <c r="U90" s="136">
        <f>2550000+450000</f>
        <v>3000000</v>
      </c>
      <c r="V90" s="136"/>
      <c r="W90" s="136">
        <v>1000000</v>
      </c>
      <c r="X90" s="136"/>
      <c r="Y90" s="136"/>
      <c r="Z90" s="136"/>
      <c r="AA90" s="136"/>
      <c r="AB90" s="138"/>
    </row>
    <row r="91" spans="1:28" s="56" customFormat="1" ht="37.5">
      <c r="A91" s="82"/>
      <c r="B91" s="113"/>
      <c r="C91" s="43" t="s">
        <v>353</v>
      </c>
      <c r="D91" s="134" t="s">
        <v>395</v>
      </c>
      <c r="E91" s="44" t="s">
        <v>14</v>
      </c>
      <c r="F91" s="44" t="s">
        <v>28</v>
      </c>
      <c r="G91" s="57">
        <v>9900000000</v>
      </c>
      <c r="H91" s="44"/>
      <c r="I91" s="136">
        <f t="shared" si="40"/>
        <v>2703601</v>
      </c>
      <c r="J91" s="136">
        <f>J96+J92+J94+J101+J99</f>
        <v>1301563.17</v>
      </c>
      <c r="K91" s="136">
        <f t="shared" si="42"/>
        <v>1402037.83</v>
      </c>
      <c r="L91" s="137">
        <f>L96+L92+L94</f>
        <v>11210000</v>
      </c>
      <c r="M91" s="137">
        <f>M96+M92+M94</f>
        <v>0</v>
      </c>
      <c r="N91" s="137">
        <f>N96+N92+N94</f>
        <v>0</v>
      </c>
      <c r="O91" s="136">
        <f t="shared" ref="O91:Z91" si="47">O96+O92+O94+O101</f>
        <v>-9916000</v>
      </c>
      <c r="P91" s="136">
        <f t="shared" si="47"/>
        <v>500000</v>
      </c>
      <c r="Q91" s="136">
        <f t="shared" si="47"/>
        <v>436301</v>
      </c>
      <c r="R91" s="136">
        <f t="shared" si="47"/>
        <v>400000</v>
      </c>
      <c r="S91" s="136">
        <f t="shared" si="47"/>
        <v>400000</v>
      </c>
      <c r="T91" s="136">
        <f t="shared" si="47"/>
        <v>0</v>
      </c>
      <c r="U91" s="136">
        <f t="shared" si="47"/>
        <v>1068000</v>
      </c>
      <c r="V91" s="136">
        <f t="shared" si="47"/>
        <v>0</v>
      </c>
      <c r="W91" s="136">
        <f t="shared" si="47"/>
        <v>0</v>
      </c>
      <c r="X91" s="136">
        <f t="shared" si="47"/>
        <v>10000</v>
      </c>
      <c r="Y91" s="136">
        <f t="shared" si="47"/>
        <v>0</v>
      </c>
      <c r="Z91" s="136">
        <f t="shared" si="47"/>
        <v>-1504300</v>
      </c>
      <c r="AA91" s="136">
        <f>AA96+AA92+AA94+AA101+AA99</f>
        <v>99600</v>
      </c>
      <c r="AB91" s="138">
        <f>AB96+AB92+AB94+AB101</f>
        <v>0</v>
      </c>
    </row>
    <row r="92" spans="1:28" s="56" customFormat="1" ht="37.5" hidden="1">
      <c r="A92" s="82"/>
      <c r="B92" s="113"/>
      <c r="C92" s="43" t="s">
        <v>355</v>
      </c>
      <c r="D92" s="134" t="s">
        <v>395</v>
      </c>
      <c r="E92" s="44" t="s">
        <v>14</v>
      </c>
      <c r="F92" s="44" t="s">
        <v>28</v>
      </c>
      <c r="G92" s="57">
        <v>9900010150</v>
      </c>
      <c r="H92" s="44"/>
      <c r="I92" s="136">
        <f t="shared" si="40"/>
        <v>0</v>
      </c>
      <c r="J92" s="136"/>
      <c r="K92" s="136"/>
      <c r="L92" s="137">
        <f t="shared" ref="L92:AB92" si="48">L93</f>
        <v>10000000</v>
      </c>
      <c r="M92" s="137">
        <f t="shared" si="48"/>
        <v>0</v>
      </c>
      <c r="N92" s="137">
        <f t="shared" si="48"/>
        <v>0</v>
      </c>
      <c r="O92" s="136">
        <f t="shared" si="48"/>
        <v>-10000000</v>
      </c>
      <c r="P92" s="136">
        <f t="shared" si="48"/>
        <v>0</v>
      </c>
      <c r="Q92" s="136">
        <f t="shared" si="48"/>
        <v>0</v>
      </c>
      <c r="R92" s="136">
        <f t="shared" si="48"/>
        <v>0</v>
      </c>
      <c r="S92" s="136">
        <f t="shared" si="48"/>
        <v>0</v>
      </c>
      <c r="T92" s="136">
        <f t="shared" si="48"/>
        <v>0</v>
      </c>
      <c r="U92" s="136">
        <f t="shared" si="48"/>
        <v>0</v>
      </c>
      <c r="V92" s="136">
        <f t="shared" si="48"/>
        <v>0</v>
      </c>
      <c r="W92" s="136">
        <f t="shared" si="48"/>
        <v>0</v>
      </c>
      <c r="X92" s="136">
        <f t="shared" si="48"/>
        <v>0</v>
      </c>
      <c r="Y92" s="136">
        <f t="shared" si="48"/>
        <v>0</v>
      </c>
      <c r="Z92" s="136">
        <f t="shared" si="48"/>
        <v>0</v>
      </c>
      <c r="AA92" s="136">
        <f t="shared" si="48"/>
        <v>0</v>
      </c>
      <c r="AB92" s="138">
        <f t="shared" si="48"/>
        <v>0</v>
      </c>
    </row>
    <row r="93" spans="1:28" s="56" customFormat="1" ht="37.5" hidden="1">
      <c r="A93" s="82"/>
      <c r="B93" s="113"/>
      <c r="C93" s="43" t="s">
        <v>100</v>
      </c>
      <c r="D93" s="134" t="s">
        <v>395</v>
      </c>
      <c r="E93" s="44" t="s">
        <v>14</v>
      </c>
      <c r="F93" s="44" t="s">
        <v>28</v>
      </c>
      <c r="G93" s="57">
        <v>9900010150</v>
      </c>
      <c r="H93" s="44" t="s">
        <v>101</v>
      </c>
      <c r="I93" s="136">
        <f t="shared" si="40"/>
        <v>0</v>
      </c>
      <c r="J93" s="136"/>
      <c r="K93" s="136"/>
      <c r="L93" s="137">
        <v>10000000</v>
      </c>
      <c r="M93" s="137"/>
      <c r="N93" s="137"/>
      <c r="O93" s="136">
        <v>-10000000</v>
      </c>
      <c r="P93" s="136"/>
      <c r="Q93" s="136"/>
      <c r="R93" s="136"/>
      <c r="S93" s="136"/>
      <c r="T93" s="136"/>
      <c r="U93" s="136"/>
      <c r="V93" s="136"/>
      <c r="W93" s="136"/>
      <c r="X93" s="136"/>
      <c r="Y93" s="136"/>
      <c r="Z93" s="136"/>
      <c r="AA93" s="136"/>
      <c r="AB93" s="138"/>
    </row>
    <row r="94" spans="1:28" s="56" customFormat="1" ht="37.5">
      <c r="A94" s="82"/>
      <c r="B94" s="113"/>
      <c r="C94" s="43" t="s">
        <v>358</v>
      </c>
      <c r="D94" s="134" t="s">
        <v>395</v>
      </c>
      <c r="E94" s="44" t="s">
        <v>14</v>
      </c>
      <c r="F94" s="44" t="s">
        <v>28</v>
      </c>
      <c r="G94" s="57">
        <v>9900010670</v>
      </c>
      <c r="H94" s="44"/>
      <c r="I94" s="136">
        <f t="shared" si="40"/>
        <v>210000</v>
      </c>
      <c r="J94" s="136">
        <f>J95</f>
        <v>0</v>
      </c>
      <c r="K94" s="136">
        <f t="shared" ref="K94:K125" si="49">I94-J94</f>
        <v>210000</v>
      </c>
      <c r="L94" s="137">
        <f t="shared" ref="L94:AB94" si="50">L95</f>
        <v>210000</v>
      </c>
      <c r="M94" s="137">
        <f t="shared" si="50"/>
        <v>0</v>
      </c>
      <c r="N94" s="137">
        <f t="shared" si="50"/>
        <v>0</v>
      </c>
      <c r="O94" s="136">
        <f t="shared" si="50"/>
        <v>0</v>
      </c>
      <c r="P94" s="136">
        <f t="shared" si="50"/>
        <v>0</v>
      </c>
      <c r="Q94" s="136">
        <f t="shared" si="50"/>
        <v>0</v>
      </c>
      <c r="R94" s="136">
        <f t="shared" si="50"/>
        <v>0</v>
      </c>
      <c r="S94" s="136">
        <f t="shared" si="50"/>
        <v>0</v>
      </c>
      <c r="T94" s="136">
        <f t="shared" si="50"/>
        <v>0</v>
      </c>
      <c r="U94" s="136">
        <f t="shared" si="50"/>
        <v>0</v>
      </c>
      <c r="V94" s="136">
        <f t="shared" si="50"/>
        <v>0</v>
      </c>
      <c r="W94" s="136">
        <f t="shared" si="50"/>
        <v>0</v>
      </c>
      <c r="X94" s="136">
        <f t="shared" si="50"/>
        <v>0</v>
      </c>
      <c r="Y94" s="136">
        <f t="shared" si="50"/>
        <v>0</v>
      </c>
      <c r="Z94" s="136">
        <f t="shared" si="50"/>
        <v>0</v>
      </c>
      <c r="AA94" s="136">
        <f t="shared" si="50"/>
        <v>0</v>
      </c>
      <c r="AB94" s="138">
        <f t="shared" si="50"/>
        <v>0</v>
      </c>
    </row>
    <row r="95" spans="1:28" s="56" customFormat="1" ht="37.5">
      <c r="A95" s="82"/>
      <c r="B95" s="113"/>
      <c r="C95" s="43" t="s">
        <v>100</v>
      </c>
      <c r="D95" s="134" t="s">
        <v>395</v>
      </c>
      <c r="E95" s="44" t="s">
        <v>14</v>
      </c>
      <c r="F95" s="44" t="s">
        <v>28</v>
      </c>
      <c r="G95" s="57">
        <v>9900010670</v>
      </c>
      <c r="H95" s="44" t="s">
        <v>101</v>
      </c>
      <c r="I95" s="136">
        <f t="shared" si="40"/>
        <v>210000</v>
      </c>
      <c r="J95" s="136">
        <v>0</v>
      </c>
      <c r="K95" s="136">
        <f t="shared" si="49"/>
        <v>210000</v>
      </c>
      <c r="L95" s="137">
        <v>210000</v>
      </c>
      <c r="M95" s="137"/>
      <c r="N95" s="137"/>
      <c r="O95" s="136"/>
      <c r="P95" s="136"/>
      <c r="Q95" s="136"/>
      <c r="R95" s="136"/>
      <c r="S95" s="136"/>
      <c r="T95" s="136"/>
      <c r="U95" s="136"/>
      <c r="V95" s="136"/>
      <c r="W95" s="136"/>
      <c r="X95" s="136"/>
      <c r="Y95" s="136"/>
      <c r="Z95" s="136"/>
      <c r="AA95" s="136"/>
      <c r="AB95" s="138"/>
    </row>
    <row r="96" spans="1:28" s="56" customFormat="1">
      <c r="A96" s="82"/>
      <c r="B96" s="113"/>
      <c r="C96" s="43" t="s">
        <v>360</v>
      </c>
      <c r="D96" s="134" t="s">
        <v>395</v>
      </c>
      <c r="E96" s="44" t="s">
        <v>14</v>
      </c>
      <c r="F96" s="44" t="s">
        <v>28</v>
      </c>
      <c r="G96" s="57">
        <v>9900010910</v>
      </c>
      <c r="H96" s="44"/>
      <c r="I96" s="136">
        <f t="shared" si="40"/>
        <v>1000000</v>
      </c>
      <c r="J96" s="136">
        <f>J98+J97</f>
        <v>547891.22</v>
      </c>
      <c r="K96" s="136">
        <f t="shared" si="49"/>
        <v>452108.78</v>
      </c>
      <c r="L96" s="137">
        <f t="shared" ref="L96:S96" si="51">L98</f>
        <v>1000000</v>
      </c>
      <c r="M96" s="137">
        <f t="shared" si="51"/>
        <v>0</v>
      </c>
      <c r="N96" s="137">
        <f t="shared" si="51"/>
        <v>0</v>
      </c>
      <c r="O96" s="136">
        <f t="shared" si="51"/>
        <v>0</v>
      </c>
      <c r="P96" s="136">
        <f t="shared" si="51"/>
        <v>0</v>
      </c>
      <c r="Q96" s="136">
        <f t="shared" si="51"/>
        <v>0</v>
      </c>
      <c r="R96" s="136">
        <f t="shared" si="51"/>
        <v>0</v>
      </c>
      <c r="S96" s="136">
        <f t="shared" si="51"/>
        <v>0</v>
      </c>
      <c r="T96" s="136">
        <f>T98+T97</f>
        <v>0</v>
      </c>
      <c r="U96" s="136">
        <f t="shared" ref="U96:AB96" si="52">U98</f>
        <v>0</v>
      </c>
      <c r="V96" s="136">
        <f t="shared" si="52"/>
        <v>0</v>
      </c>
      <c r="W96" s="136">
        <f t="shared" si="52"/>
        <v>0</v>
      </c>
      <c r="X96" s="136">
        <f t="shared" si="52"/>
        <v>0</v>
      </c>
      <c r="Y96" s="136">
        <f t="shared" si="52"/>
        <v>0</v>
      </c>
      <c r="Z96" s="136">
        <f t="shared" si="52"/>
        <v>0</v>
      </c>
      <c r="AA96" s="136">
        <f t="shared" si="52"/>
        <v>0</v>
      </c>
      <c r="AB96" s="138">
        <f t="shared" si="52"/>
        <v>0</v>
      </c>
    </row>
    <row r="97" spans="1:28" s="56" customFormat="1" ht="37.5">
      <c r="A97" s="82"/>
      <c r="B97" s="113"/>
      <c r="C97" s="43" t="s">
        <v>100</v>
      </c>
      <c r="D97" s="134" t="s">
        <v>395</v>
      </c>
      <c r="E97" s="44" t="s">
        <v>14</v>
      </c>
      <c r="F97" s="44" t="s">
        <v>28</v>
      </c>
      <c r="G97" s="57">
        <v>9900010910</v>
      </c>
      <c r="H97" s="44" t="s">
        <v>101</v>
      </c>
      <c r="I97" s="136">
        <f t="shared" si="40"/>
        <v>203360</v>
      </c>
      <c r="J97" s="136">
        <v>203359.5</v>
      </c>
      <c r="K97" s="136">
        <f t="shared" si="49"/>
        <v>0.5</v>
      </c>
      <c r="L97" s="137"/>
      <c r="M97" s="137"/>
      <c r="N97" s="137"/>
      <c r="O97" s="136"/>
      <c r="P97" s="136"/>
      <c r="Q97" s="136"/>
      <c r="R97" s="136"/>
      <c r="S97" s="136"/>
      <c r="T97" s="136">
        <v>203360</v>
      </c>
      <c r="U97" s="136"/>
      <c r="V97" s="136"/>
      <c r="W97" s="136"/>
      <c r="X97" s="136"/>
      <c r="Y97" s="136"/>
      <c r="Z97" s="136"/>
      <c r="AA97" s="136"/>
      <c r="AB97" s="138"/>
    </row>
    <row r="98" spans="1:28" s="56" customFormat="1">
      <c r="A98" s="82"/>
      <c r="B98" s="113"/>
      <c r="C98" s="43" t="s">
        <v>103</v>
      </c>
      <c r="D98" s="134" t="s">
        <v>395</v>
      </c>
      <c r="E98" s="44" t="s">
        <v>14</v>
      </c>
      <c r="F98" s="44" t="s">
        <v>28</v>
      </c>
      <c r="G98" s="57">
        <v>9900010910</v>
      </c>
      <c r="H98" s="44" t="s">
        <v>104</v>
      </c>
      <c r="I98" s="136">
        <f t="shared" si="40"/>
        <v>796640</v>
      </c>
      <c r="J98" s="136">
        <v>344531.72</v>
      </c>
      <c r="K98" s="136">
        <f t="shared" si="49"/>
        <v>452108.28</v>
      </c>
      <c r="L98" s="137">
        <v>1000000</v>
      </c>
      <c r="M98" s="137"/>
      <c r="N98" s="137"/>
      <c r="O98" s="136"/>
      <c r="P98" s="136"/>
      <c r="Q98" s="136"/>
      <c r="R98" s="136"/>
      <c r="S98" s="136"/>
      <c r="T98" s="136">
        <v>-203360</v>
      </c>
      <c r="U98" s="136"/>
      <c r="V98" s="136"/>
      <c r="W98" s="136"/>
      <c r="X98" s="136"/>
      <c r="Y98" s="136"/>
      <c r="Z98" s="136"/>
      <c r="AA98" s="136"/>
      <c r="AB98" s="138"/>
    </row>
    <row r="99" spans="1:28" s="56" customFormat="1" ht="75">
      <c r="A99" s="82"/>
      <c r="B99" s="113"/>
      <c r="C99" s="43" t="s">
        <v>362</v>
      </c>
      <c r="D99" s="134" t="s">
        <v>395</v>
      </c>
      <c r="E99" s="44" t="s">
        <v>14</v>
      </c>
      <c r="F99" s="44" t="s">
        <v>28</v>
      </c>
      <c r="G99" s="57">
        <v>9900062590</v>
      </c>
      <c r="H99" s="44"/>
      <c r="I99" s="136">
        <f t="shared" si="40"/>
        <v>99600</v>
      </c>
      <c r="J99" s="136">
        <f>J100</f>
        <v>99600</v>
      </c>
      <c r="K99" s="136">
        <f t="shared" si="49"/>
        <v>0</v>
      </c>
      <c r="L99" s="137"/>
      <c r="M99" s="137"/>
      <c r="N99" s="137"/>
      <c r="O99" s="136"/>
      <c r="P99" s="136"/>
      <c r="Q99" s="136"/>
      <c r="R99" s="136"/>
      <c r="S99" s="136"/>
      <c r="T99" s="136"/>
      <c r="U99" s="136"/>
      <c r="V99" s="136"/>
      <c r="W99" s="136"/>
      <c r="X99" s="136"/>
      <c r="Y99" s="136"/>
      <c r="Z99" s="136"/>
      <c r="AA99" s="136">
        <f>AA100</f>
        <v>99600</v>
      </c>
      <c r="AB99" s="138"/>
    </row>
    <row r="100" spans="1:28" s="56" customFormat="1" ht="37.5">
      <c r="A100" s="82"/>
      <c r="B100" s="113"/>
      <c r="C100" s="43" t="s">
        <v>100</v>
      </c>
      <c r="D100" s="134" t="s">
        <v>395</v>
      </c>
      <c r="E100" s="44" t="s">
        <v>14</v>
      </c>
      <c r="F100" s="44" t="s">
        <v>28</v>
      </c>
      <c r="G100" s="57">
        <v>9900062590</v>
      </c>
      <c r="H100" s="44" t="s">
        <v>101</v>
      </c>
      <c r="I100" s="136">
        <f t="shared" si="40"/>
        <v>99600</v>
      </c>
      <c r="J100" s="136">
        <v>99600</v>
      </c>
      <c r="K100" s="136">
        <f t="shared" si="49"/>
        <v>0</v>
      </c>
      <c r="L100" s="137"/>
      <c r="M100" s="137"/>
      <c r="N100" s="137"/>
      <c r="O100" s="136"/>
      <c r="P100" s="136"/>
      <c r="Q100" s="136"/>
      <c r="R100" s="136"/>
      <c r="S100" s="136"/>
      <c r="T100" s="136"/>
      <c r="U100" s="136"/>
      <c r="V100" s="136"/>
      <c r="W100" s="136"/>
      <c r="X100" s="136"/>
      <c r="Y100" s="136"/>
      <c r="Z100" s="136"/>
      <c r="AA100" s="136">
        <v>99600</v>
      </c>
      <c r="AB100" s="138"/>
    </row>
    <row r="101" spans="1:28" s="56" customFormat="1" ht="37.5">
      <c r="A101" s="82"/>
      <c r="B101" s="113"/>
      <c r="C101" s="43" t="s">
        <v>371</v>
      </c>
      <c r="D101" s="134" t="s">
        <v>395</v>
      </c>
      <c r="E101" s="44" t="s">
        <v>14</v>
      </c>
      <c r="F101" s="44" t="s">
        <v>28</v>
      </c>
      <c r="G101" s="57">
        <v>9960000000</v>
      </c>
      <c r="H101" s="44"/>
      <c r="I101" s="136">
        <f t="shared" si="40"/>
        <v>1394001</v>
      </c>
      <c r="J101" s="136">
        <f>J102</f>
        <v>654071.94999999995</v>
      </c>
      <c r="K101" s="136">
        <f t="shared" si="49"/>
        <v>739929.05</v>
      </c>
      <c r="L101" s="137"/>
      <c r="M101" s="137"/>
      <c r="N101" s="137"/>
      <c r="O101" s="136">
        <f t="shared" ref="O101:AB101" si="53">O102</f>
        <v>84000</v>
      </c>
      <c r="P101" s="136">
        <f t="shared" si="53"/>
        <v>500000</v>
      </c>
      <c r="Q101" s="136">
        <f t="shared" si="53"/>
        <v>436301</v>
      </c>
      <c r="R101" s="136">
        <f t="shared" si="53"/>
        <v>400000</v>
      </c>
      <c r="S101" s="136">
        <f t="shared" si="53"/>
        <v>400000</v>
      </c>
      <c r="T101" s="136">
        <f t="shared" si="53"/>
        <v>0</v>
      </c>
      <c r="U101" s="136">
        <f t="shared" si="53"/>
        <v>1068000</v>
      </c>
      <c r="V101" s="136">
        <f t="shared" si="53"/>
        <v>0</v>
      </c>
      <c r="W101" s="136">
        <f t="shared" si="53"/>
        <v>0</v>
      </c>
      <c r="X101" s="136">
        <f t="shared" si="53"/>
        <v>10000</v>
      </c>
      <c r="Y101" s="136">
        <f t="shared" si="53"/>
        <v>0</v>
      </c>
      <c r="Z101" s="136">
        <f t="shared" si="53"/>
        <v>-1504300</v>
      </c>
      <c r="AA101" s="136">
        <f t="shared" si="53"/>
        <v>0</v>
      </c>
      <c r="AB101" s="138">
        <f t="shared" si="53"/>
        <v>0</v>
      </c>
    </row>
    <row r="102" spans="1:28" s="56" customFormat="1" ht="37.5">
      <c r="A102" s="82"/>
      <c r="B102" s="113"/>
      <c r="C102" s="43" t="s">
        <v>373</v>
      </c>
      <c r="D102" s="134" t="s">
        <v>395</v>
      </c>
      <c r="E102" s="44" t="s">
        <v>14</v>
      </c>
      <c r="F102" s="44" t="s">
        <v>28</v>
      </c>
      <c r="G102" s="57">
        <v>9960010570</v>
      </c>
      <c r="H102" s="44"/>
      <c r="I102" s="136">
        <f t="shared" si="40"/>
        <v>1394001</v>
      </c>
      <c r="J102" s="136">
        <f>J103+J104</f>
        <v>654071.94999999995</v>
      </c>
      <c r="K102" s="136">
        <f t="shared" si="49"/>
        <v>739929.05</v>
      </c>
      <c r="L102" s="137"/>
      <c r="M102" s="137"/>
      <c r="N102" s="137"/>
      <c r="O102" s="136">
        <f t="shared" ref="O102:T102" si="54">O103</f>
        <v>84000</v>
      </c>
      <c r="P102" s="136">
        <f t="shared" si="54"/>
        <v>500000</v>
      </c>
      <c r="Q102" s="136">
        <f t="shared" si="54"/>
        <v>436301</v>
      </c>
      <c r="R102" s="136">
        <f t="shared" si="54"/>
        <v>400000</v>
      </c>
      <c r="S102" s="136">
        <f t="shared" si="54"/>
        <v>400000</v>
      </c>
      <c r="T102" s="136">
        <f t="shared" si="54"/>
        <v>0</v>
      </c>
      <c r="U102" s="136">
        <f>U103+U104</f>
        <v>1068000</v>
      </c>
      <c r="V102" s="136">
        <f>V103</f>
        <v>0</v>
      </c>
      <c r="W102" s="136">
        <f>W103</f>
        <v>0</v>
      </c>
      <c r="X102" s="136">
        <f>X103+X104</f>
        <v>10000</v>
      </c>
      <c r="Y102" s="136">
        <f>Y103+Y104</f>
        <v>0</v>
      </c>
      <c r="Z102" s="136">
        <f>Z103+Z104</f>
        <v>-1504300</v>
      </c>
      <c r="AA102" s="136">
        <f>AA103+AA104</f>
        <v>0</v>
      </c>
      <c r="AB102" s="138">
        <f>AB103+AB104</f>
        <v>0</v>
      </c>
    </row>
    <row r="103" spans="1:28" s="56" customFormat="1" ht="37.5">
      <c r="A103" s="82"/>
      <c r="B103" s="113"/>
      <c r="C103" s="43" t="s">
        <v>100</v>
      </c>
      <c r="D103" s="134" t="s">
        <v>395</v>
      </c>
      <c r="E103" s="44" t="s">
        <v>14</v>
      </c>
      <c r="F103" s="44" t="s">
        <v>28</v>
      </c>
      <c r="G103" s="57">
        <v>9960010570</v>
      </c>
      <c r="H103" s="44" t="s">
        <v>101</v>
      </c>
      <c r="I103" s="136">
        <f t="shared" si="40"/>
        <v>1384001</v>
      </c>
      <c r="J103" s="136">
        <v>644071.94999999995</v>
      </c>
      <c r="K103" s="136">
        <f t="shared" si="49"/>
        <v>739929.05</v>
      </c>
      <c r="L103" s="137"/>
      <c r="M103" s="137"/>
      <c r="N103" s="137"/>
      <c r="O103" s="136">
        <v>84000</v>
      </c>
      <c r="P103" s="136">
        <v>500000</v>
      </c>
      <c r="Q103" s="136">
        <v>436301</v>
      </c>
      <c r="R103" s="136">
        <v>400000</v>
      </c>
      <c r="S103" s="136">
        <v>400000</v>
      </c>
      <c r="T103" s="136"/>
      <c r="U103" s="136"/>
      <c r="V103" s="136"/>
      <c r="W103" s="136"/>
      <c r="X103" s="136"/>
      <c r="Y103" s="136"/>
      <c r="Z103" s="136">
        <v>-436300</v>
      </c>
      <c r="AA103" s="136"/>
      <c r="AB103" s="138"/>
    </row>
    <row r="104" spans="1:28" s="56" customFormat="1" ht="37.5">
      <c r="A104" s="82"/>
      <c r="B104" s="113"/>
      <c r="C104" s="43" t="s">
        <v>229</v>
      </c>
      <c r="D104" s="134" t="s">
        <v>395</v>
      </c>
      <c r="E104" s="44" t="s">
        <v>14</v>
      </c>
      <c r="F104" s="44" t="s">
        <v>28</v>
      </c>
      <c r="G104" s="57">
        <v>9960010570</v>
      </c>
      <c r="H104" s="44" t="s">
        <v>230</v>
      </c>
      <c r="I104" s="136">
        <f t="shared" si="40"/>
        <v>10000</v>
      </c>
      <c r="J104" s="136">
        <v>10000</v>
      </c>
      <c r="K104" s="136">
        <f t="shared" si="49"/>
        <v>0</v>
      </c>
      <c r="L104" s="137"/>
      <c r="M104" s="137"/>
      <c r="N104" s="137"/>
      <c r="O104" s="136"/>
      <c r="P104" s="136"/>
      <c r="Q104" s="136"/>
      <c r="R104" s="136"/>
      <c r="S104" s="136"/>
      <c r="T104" s="136"/>
      <c r="U104" s="136">
        <v>1068000</v>
      </c>
      <c r="V104" s="136"/>
      <c r="W104" s="136"/>
      <c r="X104" s="136">
        <v>10000</v>
      </c>
      <c r="Y104" s="136"/>
      <c r="Z104" s="136">
        <v>-1068000</v>
      </c>
      <c r="AA104" s="136"/>
      <c r="AB104" s="138"/>
    </row>
    <row r="105" spans="1:28" s="56" customFormat="1" ht="37.5">
      <c r="A105" s="82"/>
      <c r="B105" s="113"/>
      <c r="C105" s="43" t="s">
        <v>30</v>
      </c>
      <c r="D105" s="134" t="s">
        <v>395</v>
      </c>
      <c r="E105" s="44" t="s">
        <v>18</v>
      </c>
      <c r="F105" s="44" t="s">
        <v>79</v>
      </c>
      <c r="G105" s="57"/>
      <c r="H105" s="44"/>
      <c r="I105" s="136">
        <f t="shared" si="40"/>
        <v>44478507.810000002</v>
      </c>
      <c r="J105" s="136">
        <f>J106+J125+J120</f>
        <v>42867219.910000004</v>
      </c>
      <c r="K105" s="136">
        <f t="shared" si="49"/>
        <v>1611287.8999999985</v>
      </c>
      <c r="L105" s="137">
        <f t="shared" ref="L105:AB105" si="55">L106+L125+L120</f>
        <v>44787900</v>
      </c>
      <c r="M105" s="137">
        <f t="shared" si="55"/>
        <v>0</v>
      </c>
      <c r="N105" s="137">
        <f t="shared" si="55"/>
        <v>0</v>
      </c>
      <c r="O105" s="136">
        <f t="shared" si="55"/>
        <v>0</v>
      </c>
      <c r="P105" s="136">
        <f t="shared" si="55"/>
        <v>500000</v>
      </c>
      <c r="Q105" s="136">
        <f t="shared" si="55"/>
        <v>210000</v>
      </c>
      <c r="R105" s="136">
        <f t="shared" si="55"/>
        <v>0</v>
      </c>
      <c r="S105" s="136">
        <f t="shared" si="55"/>
        <v>855000</v>
      </c>
      <c r="T105" s="136">
        <f t="shared" si="55"/>
        <v>-580000</v>
      </c>
      <c r="U105" s="136">
        <f t="shared" si="55"/>
        <v>-651300</v>
      </c>
      <c r="V105" s="136">
        <f t="shared" si="55"/>
        <v>126000</v>
      </c>
      <c r="W105" s="136">
        <f t="shared" si="55"/>
        <v>1739300</v>
      </c>
      <c r="X105" s="136">
        <f t="shared" si="55"/>
        <v>-1075200</v>
      </c>
      <c r="Y105" s="136">
        <f t="shared" si="55"/>
        <v>-900000</v>
      </c>
      <c r="Z105" s="136">
        <f t="shared" si="55"/>
        <v>-500000</v>
      </c>
      <c r="AA105" s="136">
        <f t="shared" si="55"/>
        <v>-33192.19</v>
      </c>
      <c r="AB105" s="138">
        <f t="shared" si="55"/>
        <v>0</v>
      </c>
    </row>
    <row r="106" spans="1:28" s="56" customFormat="1">
      <c r="A106" s="82"/>
      <c r="B106" s="113"/>
      <c r="C106" s="43" t="s">
        <v>31</v>
      </c>
      <c r="D106" s="134" t="s">
        <v>395</v>
      </c>
      <c r="E106" s="44" t="s">
        <v>18</v>
      </c>
      <c r="F106" s="44" t="s">
        <v>32</v>
      </c>
      <c r="G106" s="57"/>
      <c r="H106" s="44"/>
      <c r="I106" s="136">
        <f t="shared" si="40"/>
        <v>37791000</v>
      </c>
      <c r="J106" s="136">
        <f>J107+J114</f>
        <v>36322720.100000001</v>
      </c>
      <c r="K106" s="136">
        <f t="shared" si="49"/>
        <v>1468279.8999999985</v>
      </c>
      <c r="L106" s="137">
        <f t="shared" ref="L106:AB106" si="56">L107+L114</f>
        <v>37501900</v>
      </c>
      <c r="M106" s="137">
        <f t="shared" si="56"/>
        <v>0</v>
      </c>
      <c r="N106" s="137">
        <f t="shared" si="56"/>
        <v>0</v>
      </c>
      <c r="O106" s="136">
        <f t="shared" si="56"/>
        <v>0</v>
      </c>
      <c r="P106" s="136">
        <f t="shared" si="56"/>
        <v>0</v>
      </c>
      <c r="Q106" s="136">
        <f t="shared" si="56"/>
        <v>0</v>
      </c>
      <c r="R106" s="136">
        <f t="shared" si="56"/>
        <v>0</v>
      </c>
      <c r="S106" s="136">
        <f t="shared" si="56"/>
        <v>855000</v>
      </c>
      <c r="T106" s="136">
        <f t="shared" si="56"/>
        <v>-580000</v>
      </c>
      <c r="U106" s="136">
        <f t="shared" si="56"/>
        <v>0</v>
      </c>
      <c r="V106" s="136">
        <f t="shared" si="56"/>
        <v>0</v>
      </c>
      <c r="W106" s="136">
        <f t="shared" si="56"/>
        <v>1539300</v>
      </c>
      <c r="X106" s="136">
        <f t="shared" si="56"/>
        <v>-1175200</v>
      </c>
      <c r="Y106" s="136">
        <f t="shared" si="56"/>
        <v>-250000</v>
      </c>
      <c r="Z106" s="136">
        <f t="shared" si="56"/>
        <v>-100000</v>
      </c>
      <c r="AA106" s="136">
        <f t="shared" si="56"/>
        <v>0</v>
      </c>
      <c r="AB106" s="138">
        <f t="shared" si="56"/>
        <v>0</v>
      </c>
    </row>
    <row r="107" spans="1:28" s="56" customFormat="1" ht="37.5">
      <c r="A107" s="82"/>
      <c r="B107" s="113"/>
      <c r="C107" s="43" t="s">
        <v>125</v>
      </c>
      <c r="D107" s="134" t="s">
        <v>395</v>
      </c>
      <c r="E107" s="44" t="s">
        <v>18</v>
      </c>
      <c r="F107" s="44" t="s">
        <v>32</v>
      </c>
      <c r="G107" s="57">
        <v>5200000000</v>
      </c>
      <c r="H107" s="44"/>
      <c r="I107" s="136">
        <f t="shared" si="40"/>
        <v>36543800</v>
      </c>
      <c r="J107" s="136">
        <f>J108</f>
        <v>36322720.100000001</v>
      </c>
      <c r="K107" s="136">
        <f t="shared" si="49"/>
        <v>221079.89999999851</v>
      </c>
      <c r="L107" s="137">
        <f t="shared" ref="L107:U108" si="57">L108</f>
        <v>34501900</v>
      </c>
      <c r="M107" s="137">
        <f t="shared" si="57"/>
        <v>0</v>
      </c>
      <c r="N107" s="137">
        <f t="shared" si="57"/>
        <v>0</v>
      </c>
      <c r="O107" s="136">
        <f t="shared" si="57"/>
        <v>0</v>
      </c>
      <c r="P107" s="136">
        <f t="shared" si="57"/>
        <v>0</v>
      </c>
      <c r="Q107" s="136">
        <f t="shared" si="57"/>
        <v>0</v>
      </c>
      <c r="R107" s="136">
        <f t="shared" si="57"/>
        <v>0</v>
      </c>
      <c r="S107" s="136">
        <f t="shared" si="57"/>
        <v>2354900</v>
      </c>
      <c r="T107" s="136">
        <f t="shared" si="57"/>
        <v>0</v>
      </c>
      <c r="U107" s="136">
        <f t="shared" si="57"/>
        <v>0</v>
      </c>
      <c r="V107" s="136">
        <f t="shared" ref="V107:AE108" si="58">V108</f>
        <v>0</v>
      </c>
      <c r="W107" s="136">
        <f t="shared" si="58"/>
        <v>0</v>
      </c>
      <c r="X107" s="136">
        <f t="shared" si="58"/>
        <v>37000</v>
      </c>
      <c r="Y107" s="136">
        <f t="shared" si="58"/>
        <v>-250000</v>
      </c>
      <c r="Z107" s="136">
        <f t="shared" si="58"/>
        <v>-100000</v>
      </c>
      <c r="AA107" s="136">
        <f t="shared" si="58"/>
        <v>0</v>
      </c>
      <c r="AB107" s="138">
        <f t="shared" si="58"/>
        <v>0</v>
      </c>
    </row>
    <row r="108" spans="1:28" s="56" customFormat="1">
      <c r="A108" s="82"/>
      <c r="B108" s="113"/>
      <c r="C108" s="79" t="s">
        <v>132</v>
      </c>
      <c r="D108" s="134" t="s">
        <v>395</v>
      </c>
      <c r="E108" s="44" t="s">
        <v>18</v>
      </c>
      <c r="F108" s="44" t="s">
        <v>32</v>
      </c>
      <c r="G108" s="57">
        <v>5240000000</v>
      </c>
      <c r="H108" s="44"/>
      <c r="I108" s="136">
        <f t="shared" si="40"/>
        <v>36543800</v>
      </c>
      <c r="J108" s="136">
        <f>J109</f>
        <v>36322720.100000001</v>
      </c>
      <c r="K108" s="136">
        <f t="shared" si="49"/>
        <v>221079.89999999851</v>
      </c>
      <c r="L108" s="137">
        <f t="shared" si="57"/>
        <v>34501900</v>
      </c>
      <c r="M108" s="137">
        <f t="shared" si="57"/>
        <v>0</v>
      </c>
      <c r="N108" s="137">
        <f t="shared" si="57"/>
        <v>0</v>
      </c>
      <c r="O108" s="136">
        <f t="shared" si="57"/>
        <v>0</v>
      </c>
      <c r="P108" s="136">
        <f t="shared" si="57"/>
        <v>0</v>
      </c>
      <c r="Q108" s="136">
        <f t="shared" si="57"/>
        <v>0</v>
      </c>
      <c r="R108" s="136">
        <f t="shared" si="57"/>
        <v>0</v>
      </c>
      <c r="S108" s="136">
        <f t="shared" si="57"/>
        <v>2354900</v>
      </c>
      <c r="T108" s="136">
        <f t="shared" si="57"/>
        <v>0</v>
      </c>
      <c r="U108" s="136">
        <f t="shared" si="57"/>
        <v>0</v>
      </c>
      <c r="V108" s="136">
        <f t="shared" si="58"/>
        <v>0</v>
      </c>
      <c r="W108" s="136">
        <f t="shared" si="58"/>
        <v>0</v>
      </c>
      <c r="X108" s="136">
        <f t="shared" si="58"/>
        <v>37000</v>
      </c>
      <c r="Y108" s="136">
        <f t="shared" si="58"/>
        <v>-250000</v>
      </c>
      <c r="Z108" s="136">
        <f t="shared" si="58"/>
        <v>-100000</v>
      </c>
      <c r="AA108" s="136">
        <f t="shared" si="58"/>
        <v>0</v>
      </c>
      <c r="AB108" s="138">
        <f t="shared" si="58"/>
        <v>0</v>
      </c>
    </row>
    <row r="109" spans="1:28" s="56" customFormat="1" ht="37.5">
      <c r="A109" s="82"/>
      <c r="B109" s="113"/>
      <c r="C109" s="79" t="s">
        <v>127</v>
      </c>
      <c r="D109" s="134" t="s">
        <v>395</v>
      </c>
      <c r="E109" s="44" t="s">
        <v>18</v>
      </c>
      <c r="F109" s="44" t="s">
        <v>32</v>
      </c>
      <c r="G109" s="57">
        <v>5240000590</v>
      </c>
      <c r="H109" s="44"/>
      <c r="I109" s="136">
        <f t="shared" si="40"/>
        <v>36543800</v>
      </c>
      <c r="J109" s="136">
        <f>J110+J111+J113+J112</f>
        <v>36322720.100000001</v>
      </c>
      <c r="K109" s="136">
        <f t="shared" si="49"/>
        <v>221079.89999999851</v>
      </c>
      <c r="L109" s="137">
        <f t="shared" ref="L109:AB109" si="59">L110+L111+L113+L112</f>
        <v>34501900</v>
      </c>
      <c r="M109" s="137">
        <f t="shared" si="59"/>
        <v>0</v>
      </c>
      <c r="N109" s="137">
        <f t="shared" si="59"/>
        <v>0</v>
      </c>
      <c r="O109" s="136">
        <f t="shared" si="59"/>
        <v>0</v>
      </c>
      <c r="P109" s="136">
        <f t="shared" si="59"/>
        <v>0</v>
      </c>
      <c r="Q109" s="136">
        <f t="shared" si="59"/>
        <v>0</v>
      </c>
      <c r="R109" s="136">
        <f t="shared" si="59"/>
        <v>0</v>
      </c>
      <c r="S109" s="136">
        <f t="shared" si="59"/>
        <v>2354900</v>
      </c>
      <c r="T109" s="136">
        <f t="shared" si="59"/>
        <v>0</v>
      </c>
      <c r="U109" s="136">
        <f t="shared" si="59"/>
        <v>0</v>
      </c>
      <c r="V109" s="136">
        <f t="shared" si="59"/>
        <v>0</v>
      </c>
      <c r="W109" s="136">
        <f t="shared" si="59"/>
        <v>0</v>
      </c>
      <c r="X109" s="136">
        <f t="shared" si="59"/>
        <v>37000</v>
      </c>
      <c r="Y109" s="136">
        <f t="shared" si="59"/>
        <v>-250000</v>
      </c>
      <c r="Z109" s="136">
        <f t="shared" si="59"/>
        <v>-100000</v>
      </c>
      <c r="AA109" s="136">
        <f t="shared" si="59"/>
        <v>0</v>
      </c>
      <c r="AB109" s="138">
        <f t="shared" si="59"/>
        <v>0</v>
      </c>
    </row>
    <row r="110" spans="1:28" s="56" customFormat="1" ht="75">
      <c r="A110" s="82"/>
      <c r="B110" s="113"/>
      <c r="C110" s="43" t="s">
        <v>97</v>
      </c>
      <c r="D110" s="134" t="s">
        <v>395</v>
      </c>
      <c r="E110" s="44" t="s">
        <v>18</v>
      </c>
      <c r="F110" s="44" t="s">
        <v>32</v>
      </c>
      <c r="G110" s="57">
        <v>5240000590</v>
      </c>
      <c r="H110" s="44" t="s">
        <v>98</v>
      </c>
      <c r="I110" s="136">
        <f t="shared" si="40"/>
        <v>23393100</v>
      </c>
      <c r="J110" s="136">
        <v>23369891.800000001</v>
      </c>
      <c r="K110" s="136">
        <f t="shared" si="49"/>
        <v>23208.199999999255</v>
      </c>
      <c r="L110" s="137">
        <v>21001200</v>
      </c>
      <c r="M110" s="137"/>
      <c r="N110" s="137"/>
      <c r="O110" s="136"/>
      <c r="P110" s="136"/>
      <c r="Q110" s="136"/>
      <c r="R110" s="136"/>
      <c r="S110" s="136">
        <v>2354900</v>
      </c>
      <c r="T110" s="136"/>
      <c r="U110" s="136"/>
      <c r="V110" s="136"/>
      <c r="W110" s="136"/>
      <c r="X110" s="136">
        <v>37000</v>
      </c>
      <c r="Y110" s="136"/>
      <c r="Z110" s="136"/>
      <c r="AA110" s="136"/>
      <c r="AB110" s="138"/>
    </row>
    <row r="111" spans="1:28" s="56" customFormat="1" ht="37.5">
      <c r="A111" s="82"/>
      <c r="B111" s="113"/>
      <c r="C111" s="43" t="s">
        <v>100</v>
      </c>
      <c r="D111" s="134" t="s">
        <v>395</v>
      </c>
      <c r="E111" s="44" t="s">
        <v>18</v>
      </c>
      <c r="F111" s="44" t="s">
        <v>32</v>
      </c>
      <c r="G111" s="57">
        <v>5240000590</v>
      </c>
      <c r="H111" s="44" t="s">
        <v>101</v>
      </c>
      <c r="I111" s="136">
        <f t="shared" si="40"/>
        <v>1118350</v>
      </c>
      <c r="J111" s="136">
        <v>920478.3</v>
      </c>
      <c r="K111" s="136">
        <f t="shared" si="49"/>
        <v>197871.69999999995</v>
      </c>
      <c r="L111" s="137">
        <v>1456500</v>
      </c>
      <c r="M111" s="137"/>
      <c r="N111" s="137"/>
      <c r="O111" s="136"/>
      <c r="P111" s="136"/>
      <c r="Q111" s="136"/>
      <c r="R111" s="136"/>
      <c r="S111" s="136">
        <v>-25000</v>
      </c>
      <c r="T111" s="136"/>
      <c r="U111" s="136"/>
      <c r="V111" s="136"/>
      <c r="W111" s="136"/>
      <c r="X111" s="136"/>
      <c r="Y111" s="136">
        <v>-213150</v>
      </c>
      <c r="Z111" s="136">
        <v>-100000</v>
      </c>
      <c r="AA111" s="136"/>
      <c r="AB111" s="138"/>
    </row>
    <row r="112" spans="1:28" s="56" customFormat="1">
      <c r="A112" s="82"/>
      <c r="B112" s="113"/>
      <c r="C112" s="43" t="s">
        <v>121</v>
      </c>
      <c r="D112" s="134" t="s">
        <v>395</v>
      </c>
      <c r="E112" s="44" t="s">
        <v>18</v>
      </c>
      <c r="F112" s="44" t="s">
        <v>32</v>
      </c>
      <c r="G112" s="57">
        <v>5240000590</v>
      </c>
      <c r="H112" s="44" t="s">
        <v>122</v>
      </c>
      <c r="I112" s="136">
        <f t="shared" si="40"/>
        <v>12000000</v>
      </c>
      <c r="J112" s="136">
        <v>12000000</v>
      </c>
      <c r="K112" s="136">
        <f t="shared" si="49"/>
        <v>0</v>
      </c>
      <c r="L112" s="137">
        <v>12000000</v>
      </c>
      <c r="M112" s="137"/>
      <c r="N112" s="137"/>
      <c r="O112" s="136"/>
      <c r="P112" s="136"/>
      <c r="Q112" s="136"/>
      <c r="R112" s="136"/>
      <c r="S112" s="136"/>
      <c r="T112" s="136"/>
      <c r="U112" s="136"/>
      <c r="V112" s="136"/>
      <c r="W112" s="136"/>
      <c r="X112" s="136"/>
      <c r="Y112" s="136"/>
      <c r="Z112" s="136"/>
      <c r="AA112" s="136"/>
      <c r="AB112" s="138"/>
    </row>
    <row r="113" spans="1:28" s="56" customFormat="1">
      <c r="A113" s="82"/>
      <c r="B113" s="113"/>
      <c r="C113" s="43" t="s">
        <v>103</v>
      </c>
      <c r="D113" s="134" t="s">
        <v>395</v>
      </c>
      <c r="E113" s="44" t="s">
        <v>18</v>
      </c>
      <c r="F113" s="44" t="s">
        <v>32</v>
      </c>
      <c r="G113" s="57">
        <v>5240000590</v>
      </c>
      <c r="H113" s="44" t="s">
        <v>104</v>
      </c>
      <c r="I113" s="136">
        <f t="shared" si="40"/>
        <v>32350</v>
      </c>
      <c r="J113" s="136">
        <v>32350</v>
      </c>
      <c r="K113" s="136">
        <f t="shared" si="49"/>
        <v>0</v>
      </c>
      <c r="L113" s="137">
        <v>44200</v>
      </c>
      <c r="M113" s="137"/>
      <c r="N113" s="137"/>
      <c r="O113" s="136"/>
      <c r="P113" s="136"/>
      <c r="Q113" s="136"/>
      <c r="R113" s="136"/>
      <c r="S113" s="136">
        <v>25000</v>
      </c>
      <c r="T113" s="136"/>
      <c r="U113" s="136"/>
      <c r="V113" s="136"/>
      <c r="W113" s="136"/>
      <c r="X113" s="136"/>
      <c r="Y113" s="136">
        <v>-36850</v>
      </c>
      <c r="Z113" s="136"/>
      <c r="AA113" s="136"/>
      <c r="AB113" s="138"/>
    </row>
    <row r="114" spans="1:28" s="56" customFormat="1" ht="37.5">
      <c r="A114" s="82"/>
      <c r="B114" s="113"/>
      <c r="C114" s="43" t="s">
        <v>353</v>
      </c>
      <c r="D114" s="134" t="s">
        <v>395</v>
      </c>
      <c r="E114" s="44" t="s">
        <v>18</v>
      </c>
      <c r="F114" s="44" t="s">
        <v>32</v>
      </c>
      <c r="G114" s="57">
        <v>9900000000</v>
      </c>
      <c r="H114" s="44"/>
      <c r="I114" s="136">
        <f t="shared" si="40"/>
        <v>1247200</v>
      </c>
      <c r="J114" s="136">
        <f>J115</f>
        <v>0</v>
      </c>
      <c r="K114" s="136">
        <f t="shared" si="49"/>
        <v>1247200</v>
      </c>
      <c r="L114" s="137">
        <f t="shared" ref="L114:AB114" si="60">L115</f>
        <v>3000000</v>
      </c>
      <c r="M114" s="137">
        <f t="shared" si="60"/>
        <v>0</v>
      </c>
      <c r="N114" s="137">
        <f t="shared" si="60"/>
        <v>0</v>
      </c>
      <c r="O114" s="136">
        <f t="shared" si="60"/>
        <v>0</v>
      </c>
      <c r="P114" s="136">
        <f t="shared" si="60"/>
        <v>0</v>
      </c>
      <c r="Q114" s="136">
        <f t="shared" si="60"/>
        <v>0</v>
      </c>
      <c r="R114" s="136">
        <f t="shared" si="60"/>
        <v>0</v>
      </c>
      <c r="S114" s="136">
        <f t="shared" si="60"/>
        <v>-1499900</v>
      </c>
      <c r="T114" s="136">
        <f t="shared" si="60"/>
        <v>-580000</v>
      </c>
      <c r="U114" s="136">
        <f t="shared" si="60"/>
        <v>0</v>
      </c>
      <c r="V114" s="136">
        <f t="shared" si="60"/>
        <v>0</v>
      </c>
      <c r="W114" s="136">
        <f t="shared" si="60"/>
        <v>1539300</v>
      </c>
      <c r="X114" s="136">
        <f t="shared" si="60"/>
        <v>-1212200</v>
      </c>
      <c r="Y114" s="136">
        <f t="shared" si="60"/>
        <v>0</v>
      </c>
      <c r="Z114" s="136">
        <f t="shared" si="60"/>
        <v>0</v>
      </c>
      <c r="AA114" s="136">
        <f t="shared" si="60"/>
        <v>0</v>
      </c>
      <c r="AB114" s="138">
        <f t="shared" si="60"/>
        <v>0</v>
      </c>
    </row>
    <row r="115" spans="1:28" s="56" customFormat="1" ht="56.25">
      <c r="A115" s="82"/>
      <c r="B115" s="113"/>
      <c r="C115" s="43" t="s">
        <v>364</v>
      </c>
      <c r="D115" s="134" t="s">
        <v>395</v>
      </c>
      <c r="E115" s="44" t="s">
        <v>18</v>
      </c>
      <c r="F115" s="44" t="s">
        <v>32</v>
      </c>
      <c r="G115" s="57">
        <v>9900200000</v>
      </c>
      <c r="H115" s="44"/>
      <c r="I115" s="136">
        <f t="shared" si="40"/>
        <v>1247200</v>
      </c>
      <c r="J115" s="136">
        <f>J116+J118</f>
        <v>0</v>
      </c>
      <c r="K115" s="136">
        <f t="shared" si="49"/>
        <v>1247200</v>
      </c>
      <c r="L115" s="137">
        <f t="shared" ref="L115:AB115" si="61">L116+L118</f>
        <v>3000000</v>
      </c>
      <c r="M115" s="137">
        <f t="shared" si="61"/>
        <v>0</v>
      </c>
      <c r="N115" s="137">
        <f t="shared" si="61"/>
        <v>0</v>
      </c>
      <c r="O115" s="136">
        <f t="shared" si="61"/>
        <v>0</v>
      </c>
      <c r="P115" s="136">
        <f t="shared" si="61"/>
        <v>0</v>
      </c>
      <c r="Q115" s="136">
        <f t="shared" si="61"/>
        <v>0</v>
      </c>
      <c r="R115" s="136">
        <f t="shared" si="61"/>
        <v>0</v>
      </c>
      <c r="S115" s="136">
        <f t="shared" si="61"/>
        <v>-1499900</v>
      </c>
      <c r="T115" s="136">
        <f t="shared" si="61"/>
        <v>-580000</v>
      </c>
      <c r="U115" s="136">
        <f t="shared" si="61"/>
        <v>0</v>
      </c>
      <c r="V115" s="136">
        <f t="shared" si="61"/>
        <v>0</v>
      </c>
      <c r="W115" s="136">
        <f t="shared" si="61"/>
        <v>1539300</v>
      </c>
      <c r="X115" s="136">
        <f t="shared" si="61"/>
        <v>-1212200</v>
      </c>
      <c r="Y115" s="136">
        <f t="shared" si="61"/>
        <v>0</v>
      </c>
      <c r="Z115" s="136">
        <f t="shared" si="61"/>
        <v>0</v>
      </c>
      <c r="AA115" s="136">
        <f t="shared" si="61"/>
        <v>0</v>
      </c>
      <c r="AB115" s="138">
        <f t="shared" si="61"/>
        <v>0</v>
      </c>
    </row>
    <row r="116" spans="1:28" s="56" customFormat="1" ht="56.25">
      <c r="A116" s="82"/>
      <c r="B116" s="113"/>
      <c r="C116" s="43" t="s">
        <v>364</v>
      </c>
      <c r="D116" s="134" t="s">
        <v>395</v>
      </c>
      <c r="E116" s="44" t="s">
        <v>18</v>
      </c>
      <c r="F116" s="44" t="s">
        <v>32</v>
      </c>
      <c r="G116" s="57">
        <v>9900210010</v>
      </c>
      <c r="H116" s="44"/>
      <c r="I116" s="136">
        <f t="shared" si="40"/>
        <v>920000</v>
      </c>
      <c r="J116" s="136">
        <f>J117</f>
        <v>0</v>
      </c>
      <c r="K116" s="136">
        <f t="shared" si="49"/>
        <v>920000</v>
      </c>
      <c r="L116" s="137">
        <f t="shared" ref="L116:AB116" si="62">L117</f>
        <v>1500000</v>
      </c>
      <c r="M116" s="137">
        <f t="shared" si="62"/>
        <v>0</v>
      </c>
      <c r="N116" s="137">
        <f t="shared" si="62"/>
        <v>0</v>
      </c>
      <c r="O116" s="136">
        <f t="shared" si="62"/>
        <v>0</v>
      </c>
      <c r="P116" s="136">
        <f t="shared" si="62"/>
        <v>0</v>
      </c>
      <c r="Q116" s="136">
        <f t="shared" si="62"/>
        <v>0</v>
      </c>
      <c r="R116" s="136">
        <f t="shared" si="62"/>
        <v>0</v>
      </c>
      <c r="S116" s="136">
        <f t="shared" si="62"/>
        <v>0</v>
      </c>
      <c r="T116" s="136">
        <f t="shared" si="62"/>
        <v>-580000</v>
      </c>
      <c r="U116" s="136">
        <f t="shared" si="62"/>
        <v>0</v>
      </c>
      <c r="V116" s="136">
        <f t="shared" si="62"/>
        <v>0</v>
      </c>
      <c r="W116" s="136">
        <f t="shared" si="62"/>
        <v>0</v>
      </c>
      <c r="X116" s="136">
        <f t="shared" si="62"/>
        <v>0</v>
      </c>
      <c r="Y116" s="136">
        <f t="shared" si="62"/>
        <v>0</v>
      </c>
      <c r="Z116" s="136">
        <f t="shared" si="62"/>
        <v>0</v>
      </c>
      <c r="AA116" s="136">
        <f t="shared" si="62"/>
        <v>0</v>
      </c>
      <c r="AB116" s="138">
        <f t="shared" si="62"/>
        <v>0</v>
      </c>
    </row>
    <row r="117" spans="1:28" s="56" customFormat="1" ht="37.5">
      <c r="A117" s="82"/>
      <c r="B117" s="113"/>
      <c r="C117" s="43" t="s">
        <v>100</v>
      </c>
      <c r="D117" s="134" t="s">
        <v>395</v>
      </c>
      <c r="E117" s="44" t="s">
        <v>18</v>
      </c>
      <c r="F117" s="44" t="s">
        <v>32</v>
      </c>
      <c r="G117" s="57">
        <v>9900210010</v>
      </c>
      <c r="H117" s="44" t="s">
        <v>101</v>
      </c>
      <c r="I117" s="136">
        <f t="shared" si="40"/>
        <v>920000</v>
      </c>
      <c r="J117" s="136">
        <v>0</v>
      </c>
      <c r="K117" s="136">
        <f t="shared" si="49"/>
        <v>920000</v>
      </c>
      <c r="L117" s="137">
        <v>1500000</v>
      </c>
      <c r="M117" s="137"/>
      <c r="N117" s="137"/>
      <c r="O117" s="136"/>
      <c r="P117" s="136"/>
      <c r="Q117" s="136"/>
      <c r="R117" s="136"/>
      <c r="S117" s="136"/>
      <c r="T117" s="136">
        <v>-580000</v>
      </c>
      <c r="U117" s="136"/>
      <c r="V117" s="136"/>
      <c r="W117" s="136"/>
      <c r="X117" s="136"/>
      <c r="Y117" s="136"/>
      <c r="Z117" s="136"/>
      <c r="AA117" s="136"/>
      <c r="AB117" s="138"/>
    </row>
    <row r="118" spans="1:28" s="56" customFormat="1" ht="37.5">
      <c r="A118" s="82"/>
      <c r="B118" s="113"/>
      <c r="C118" s="43" t="s">
        <v>365</v>
      </c>
      <c r="D118" s="134" t="s">
        <v>395</v>
      </c>
      <c r="E118" s="44" t="s">
        <v>18</v>
      </c>
      <c r="F118" s="44" t="s">
        <v>32</v>
      </c>
      <c r="G118" s="57">
        <v>9900210020</v>
      </c>
      <c r="H118" s="44"/>
      <c r="I118" s="136">
        <f t="shared" si="40"/>
        <v>327200</v>
      </c>
      <c r="J118" s="136">
        <f>J119</f>
        <v>0</v>
      </c>
      <c r="K118" s="136">
        <f t="shared" si="49"/>
        <v>327200</v>
      </c>
      <c r="L118" s="137">
        <f t="shared" ref="L118:AB118" si="63">L119</f>
        <v>1500000</v>
      </c>
      <c r="M118" s="137">
        <f t="shared" si="63"/>
        <v>0</v>
      </c>
      <c r="N118" s="137">
        <f t="shared" si="63"/>
        <v>0</v>
      </c>
      <c r="O118" s="136">
        <f t="shared" si="63"/>
        <v>0</v>
      </c>
      <c r="P118" s="136">
        <f t="shared" si="63"/>
        <v>0</v>
      </c>
      <c r="Q118" s="136">
        <f t="shared" si="63"/>
        <v>0</v>
      </c>
      <c r="R118" s="136">
        <f t="shared" si="63"/>
        <v>0</v>
      </c>
      <c r="S118" s="136">
        <f t="shared" si="63"/>
        <v>-1499900</v>
      </c>
      <c r="T118" s="136">
        <f t="shared" si="63"/>
        <v>0</v>
      </c>
      <c r="U118" s="136">
        <f t="shared" si="63"/>
        <v>0</v>
      </c>
      <c r="V118" s="136">
        <f t="shared" si="63"/>
        <v>0</v>
      </c>
      <c r="W118" s="136">
        <f t="shared" si="63"/>
        <v>1539300</v>
      </c>
      <c r="X118" s="136">
        <f t="shared" si="63"/>
        <v>-1212200</v>
      </c>
      <c r="Y118" s="136">
        <f t="shared" si="63"/>
        <v>0</v>
      </c>
      <c r="Z118" s="136">
        <f t="shared" si="63"/>
        <v>0</v>
      </c>
      <c r="AA118" s="136">
        <f t="shared" si="63"/>
        <v>0</v>
      </c>
      <c r="AB118" s="138">
        <f t="shared" si="63"/>
        <v>0</v>
      </c>
    </row>
    <row r="119" spans="1:28" s="56" customFormat="1" ht="37.5">
      <c r="A119" s="82"/>
      <c r="B119" s="113"/>
      <c r="C119" s="43" t="s">
        <v>100</v>
      </c>
      <c r="D119" s="134" t="s">
        <v>395</v>
      </c>
      <c r="E119" s="44" t="s">
        <v>18</v>
      </c>
      <c r="F119" s="44" t="s">
        <v>32</v>
      </c>
      <c r="G119" s="57">
        <v>9900210020</v>
      </c>
      <c r="H119" s="44" t="s">
        <v>101</v>
      </c>
      <c r="I119" s="136">
        <f t="shared" si="40"/>
        <v>327200</v>
      </c>
      <c r="J119" s="136">
        <v>0</v>
      </c>
      <c r="K119" s="136">
        <f t="shared" si="49"/>
        <v>327200</v>
      </c>
      <c r="L119" s="137">
        <v>1500000</v>
      </c>
      <c r="M119" s="137"/>
      <c r="N119" s="137"/>
      <c r="O119" s="136"/>
      <c r="P119" s="136"/>
      <c r="Q119" s="136"/>
      <c r="R119" s="136"/>
      <c r="S119" s="136">
        <v>-1499900</v>
      </c>
      <c r="T119" s="136"/>
      <c r="U119" s="136"/>
      <c r="V119" s="136"/>
      <c r="W119" s="136">
        <v>1539300</v>
      </c>
      <c r="X119" s="136">
        <v>-1212200</v>
      </c>
      <c r="Y119" s="136"/>
      <c r="Z119" s="136"/>
      <c r="AA119" s="136"/>
      <c r="AB119" s="138"/>
    </row>
    <row r="120" spans="1:28" s="56" customFormat="1" ht="56.25">
      <c r="A120" s="82"/>
      <c r="B120" s="113"/>
      <c r="C120" s="43" t="s">
        <v>33</v>
      </c>
      <c r="D120" s="134" t="s">
        <v>395</v>
      </c>
      <c r="E120" s="44" t="s">
        <v>18</v>
      </c>
      <c r="F120" s="44" t="s">
        <v>34</v>
      </c>
      <c r="G120" s="57"/>
      <c r="H120" s="44"/>
      <c r="I120" s="136">
        <f t="shared" si="40"/>
        <v>63000</v>
      </c>
      <c r="J120" s="136">
        <f>J121</f>
        <v>0</v>
      </c>
      <c r="K120" s="136">
        <f t="shared" si="49"/>
        <v>63000</v>
      </c>
      <c r="L120" s="137">
        <f t="shared" ref="L120:U123" si="64">L121</f>
        <v>63000</v>
      </c>
      <c r="M120" s="137">
        <f t="shared" si="64"/>
        <v>0</v>
      </c>
      <c r="N120" s="137">
        <f t="shared" si="64"/>
        <v>0</v>
      </c>
      <c r="O120" s="136">
        <f t="shared" si="64"/>
        <v>0</v>
      </c>
      <c r="P120" s="136">
        <f t="shared" si="64"/>
        <v>0</v>
      </c>
      <c r="Q120" s="136">
        <f t="shared" si="64"/>
        <v>0</v>
      </c>
      <c r="R120" s="136">
        <f t="shared" si="64"/>
        <v>0</v>
      </c>
      <c r="S120" s="136">
        <f t="shared" si="64"/>
        <v>0</v>
      </c>
      <c r="T120" s="136">
        <f t="shared" si="64"/>
        <v>0</v>
      </c>
      <c r="U120" s="136">
        <f t="shared" si="64"/>
        <v>0</v>
      </c>
      <c r="V120" s="136">
        <f t="shared" ref="V120:AE123" si="65">V121</f>
        <v>0</v>
      </c>
      <c r="W120" s="136">
        <f t="shared" si="65"/>
        <v>0</v>
      </c>
      <c r="X120" s="136">
        <f t="shared" si="65"/>
        <v>0</v>
      </c>
      <c r="Y120" s="136">
        <f t="shared" si="65"/>
        <v>0</v>
      </c>
      <c r="Z120" s="136">
        <f t="shared" si="65"/>
        <v>0</v>
      </c>
      <c r="AA120" s="136">
        <f t="shared" si="65"/>
        <v>0</v>
      </c>
      <c r="AB120" s="138">
        <f t="shared" si="65"/>
        <v>0</v>
      </c>
    </row>
    <row r="121" spans="1:28" s="56" customFormat="1" ht="37.5">
      <c r="A121" s="82"/>
      <c r="B121" s="113"/>
      <c r="C121" s="43" t="s">
        <v>94</v>
      </c>
      <c r="D121" s="134" t="s">
        <v>395</v>
      </c>
      <c r="E121" s="44" t="s">
        <v>18</v>
      </c>
      <c r="F121" s="44" t="s">
        <v>34</v>
      </c>
      <c r="G121" s="57">
        <v>5000000000</v>
      </c>
      <c r="H121" s="44"/>
      <c r="I121" s="136">
        <f t="shared" si="40"/>
        <v>63000</v>
      </c>
      <c r="J121" s="136">
        <f>J122</f>
        <v>0</v>
      </c>
      <c r="K121" s="136">
        <f t="shared" si="49"/>
        <v>63000</v>
      </c>
      <c r="L121" s="137">
        <f t="shared" si="64"/>
        <v>63000</v>
      </c>
      <c r="M121" s="137">
        <f t="shared" si="64"/>
        <v>0</v>
      </c>
      <c r="N121" s="137">
        <f t="shared" si="64"/>
        <v>0</v>
      </c>
      <c r="O121" s="136">
        <f t="shared" si="64"/>
        <v>0</v>
      </c>
      <c r="P121" s="136">
        <f t="shared" si="64"/>
        <v>0</v>
      </c>
      <c r="Q121" s="136">
        <f t="shared" si="64"/>
        <v>0</v>
      </c>
      <c r="R121" s="136">
        <f t="shared" si="64"/>
        <v>0</v>
      </c>
      <c r="S121" s="136">
        <f t="shared" si="64"/>
        <v>0</v>
      </c>
      <c r="T121" s="136">
        <f t="shared" si="64"/>
        <v>0</v>
      </c>
      <c r="U121" s="136">
        <f t="shared" si="64"/>
        <v>0</v>
      </c>
      <c r="V121" s="136">
        <f t="shared" si="65"/>
        <v>0</v>
      </c>
      <c r="W121" s="136">
        <f t="shared" si="65"/>
        <v>0</v>
      </c>
      <c r="X121" s="136">
        <f t="shared" si="65"/>
        <v>0</v>
      </c>
      <c r="Y121" s="136">
        <f t="shared" si="65"/>
        <v>0</v>
      </c>
      <c r="Z121" s="136">
        <f t="shared" si="65"/>
        <v>0</v>
      </c>
      <c r="AA121" s="136">
        <f t="shared" si="65"/>
        <v>0</v>
      </c>
      <c r="AB121" s="138">
        <f t="shared" si="65"/>
        <v>0</v>
      </c>
    </row>
    <row r="122" spans="1:28" s="56" customFormat="1" ht="37.5">
      <c r="A122" s="82"/>
      <c r="B122" s="113"/>
      <c r="C122" s="43" t="s">
        <v>95</v>
      </c>
      <c r="D122" s="134" t="s">
        <v>395</v>
      </c>
      <c r="E122" s="44" t="s">
        <v>18</v>
      </c>
      <c r="F122" s="44" t="s">
        <v>34</v>
      </c>
      <c r="G122" s="57">
        <v>5010000000</v>
      </c>
      <c r="H122" s="44"/>
      <c r="I122" s="136">
        <f t="shared" si="40"/>
        <v>63000</v>
      </c>
      <c r="J122" s="136">
        <f>J123</f>
        <v>0</v>
      </c>
      <c r="K122" s="136">
        <f t="shared" si="49"/>
        <v>63000</v>
      </c>
      <c r="L122" s="137">
        <f t="shared" si="64"/>
        <v>63000</v>
      </c>
      <c r="M122" s="137">
        <f t="shared" si="64"/>
        <v>0</v>
      </c>
      <c r="N122" s="137">
        <f t="shared" si="64"/>
        <v>0</v>
      </c>
      <c r="O122" s="136">
        <f t="shared" si="64"/>
        <v>0</v>
      </c>
      <c r="P122" s="136">
        <f t="shared" si="64"/>
        <v>0</v>
      </c>
      <c r="Q122" s="136">
        <f t="shared" si="64"/>
        <v>0</v>
      </c>
      <c r="R122" s="136">
        <f t="shared" si="64"/>
        <v>0</v>
      </c>
      <c r="S122" s="136">
        <f t="shared" si="64"/>
        <v>0</v>
      </c>
      <c r="T122" s="136">
        <f t="shared" si="64"/>
        <v>0</v>
      </c>
      <c r="U122" s="136">
        <f t="shared" si="64"/>
        <v>0</v>
      </c>
      <c r="V122" s="136">
        <f t="shared" si="65"/>
        <v>0</v>
      </c>
      <c r="W122" s="136">
        <f t="shared" si="65"/>
        <v>0</v>
      </c>
      <c r="X122" s="136">
        <f t="shared" si="65"/>
        <v>0</v>
      </c>
      <c r="Y122" s="136">
        <f t="shared" si="65"/>
        <v>0</v>
      </c>
      <c r="Z122" s="136">
        <f t="shared" si="65"/>
        <v>0</v>
      </c>
      <c r="AA122" s="136">
        <f t="shared" si="65"/>
        <v>0</v>
      </c>
      <c r="AB122" s="138">
        <f t="shared" si="65"/>
        <v>0</v>
      </c>
    </row>
    <row r="123" spans="1:28" s="56" customFormat="1" ht="168.75">
      <c r="A123" s="82"/>
      <c r="B123" s="113"/>
      <c r="C123" s="43" t="s">
        <v>99</v>
      </c>
      <c r="D123" s="134" t="s">
        <v>395</v>
      </c>
      <c r="E123" s="44" t="s">
        <v>18</v>
      </c>
      <c r="F123" s="44" t="s">
        <v>34</v>
      </c>
      <c r="G123" s="57">
        <v>5010060070</v>
      </c>
      <c r="H123" s="44"/>
      <c r="I123" s="136">
        <f t="shared" si="40"/>
        <v>63000</v>
      </c>
      <c r="J123" s="136">
        <f>J124</f>
        <v>0</v>
      </c>
      <c r="K123" s="136">
        <f t="shared" si="49"/>
        <v>63000</v>
      </c>
      <c r="L123" s="137">
        <f t="shared" si="64"/>
        <v>63000</v>
      </c>
      <c r="M123" s="137">
        <f t="shared" si="64"/>
        <v>0</v>
      </c>
      <c r="N123" s="137">
        <f t="shared" si="64"/>
        <v>0</v>
      </c>
      <c r="O123" s="136">
        <f t="shared" si="64"/>
        <v>0</v>
      </c>
      <c r="P123" s="136">
        <f t="shared" si="64"/>
        <v>0</v>
      </c>
      <c r="Q123" s="136">
        <f t="shared" si="64"/>
        <v>0</v>
      </c>
      <c r="R123" s="136">
        <f t="shared" si="64"/>
        <v>0</v>
      </c>
      <c r="S123" s="136">
        <f t="shared" si="64"/>
        <v>0</v>
      </c>
      <c r="T123" s="136">
        <f t="shared" si="64"/>
        <v>0</v>
      </c>
      <c r="U123" s="136">
        <f t="shared" si="64"/>
        <v>0</v>
      </c>
      <c r="V123" s="136">
        <f t="shared" si="65"/>
        <v>0</v>
      </c>
      <c r="W123" s="136">
        <f t="shared" si="65"/>
        <v>0</v>
      </c>
      <c r="X123" s="136">
        <f t="shared" si="65"/>
        <v>0</v>
      </c>
      <c r="Y123" s="136">
        <f t="shared" si="65"/>
        <v>0</v>
      </c>
      <c r="Z123" s="136">
        <f t="shared" si="65"/>
        <v>0</v>
      </c>
      <c r="AA123" s="136">
        <f t="shared" si="65"/>
        <v>0</v>
      </c>
      <c r="AB123" s="138">
        <f t="shared" si="65"/>
        <v>0</v>
      </c>
    </row>
    <row r="124" spans="1:28" s="56" customFormat="1" ht="37.5">
      <c r="A124" s="82"/>
      <c r="B124" s="113"/>
      <c r="C124" s="43" t="s">
        <v>100</v>
      </c>
      <c r="D124" s="134" t="s">
        <v>395</v>
      </c>
      <c r="E124" s="44" t="s">
        <v>18</v>
      </c>
      <c r="F124" s="44" t="s">
        <v>34</v>
      </c>
      <c r="G124" s="57">
        <v>5010060070</v>
      </c>
      <c r="H124" s="44" t="s">
        <v>101</v>
      </c>
      <c r="I124" s="136">
        <f t="shared" si="40"/>
        <v>63000</v>
      </c>
      <c r="J124" s="136">
        <v>0</v>
      </c>
      <c r="K124" s="136">
        <f t="shared" si="49"/>
        <v>63000</v>
      </c>
      <c r="L124" s="137">
        <v>63000</v>
      </c>
      <c r="M124" s="137"/>
      <c r="N124" s="137"/>
      <c r="O124" s="136"/>
      <c r="P124" s="136"/>
      <c r="Q124" s="136"/>
      <c r="R124" s="136"/>
      <c r="S124" s="136"/>
      <c r="T124" s="136"/>
      <c r="U124" s="136"/>
      <c r="V124" s="136"/>
      <c r="W124" s="136"/>
      <c r="X124" s="136"/>
      <c r="Y124" s="136"/>
      <c r="Z124" s="136"/>
      <c r="AA124" s="136"/>
      <c r="AB124" s="138"/>
    </row>
    <row r="125" spans="1:28" s="56" customFormat="1" ht="37.5">
      <c r="A125" s="82"/>
      <c r="B125" s="113"/>
      <c r="C125" s="43" t="s">
        <v>35</v>
      </c>
      <c r="D125" s="134" t="s">
        <v>395</v>
      </c>
      <c r="E125" s="44" t="s">
        <v>18</v>
      </c>
      <c r="F125" s="44" t="s">
        <v>36</v>
      </c>
      <c r="G125" s="57"/>
      <c r="H125" s="44"/>
      <c r="I125" s="136">
        <f t="shared" si="40"/>
        <v>6624507.8099999996</v>
      </c>
      <c r="J125" s="136">
        <f>J126+J130+J134+J141+J145</f>
        <v>6544499.8099999996</v>
      </c>
      <c r="K125" s="136">
        <f t="shared" si="49"/>
        <v>80008</v>
      </c>
      <c r="L125" s="137">
        <f t="shared" ref="L125:U125" si="66">L126+L130+L134+L141</f>
        <v>7223000</v>
      </c>
      <c r="M125" s="137">
        <f t="shared" si="66"/>
        <v>0</v>
      </c>
      <c r="N125" s="137">
        <f t="shared" si="66"/>
        <v>0</v>
      </c>
      <c r="O125" s="136">
        <f t="shared" si="66"/>
        <v>0</v>
      </c>
      <c r="P125" s="136">
        <f t="shared" si="66"/>
        <v>500000</v>
      </c>
      <c r="Q125" s="136">
        <f t="shared" si="66"/>
        <v>210000</v>
      </c>
      <c r="R125" s="136">
        <f t="shared" si="66"/>
        <v>0</v>
      </c>
      <c r="S125" s="136">
        <f t="shared" si="66"/>
        <v>0</v>
      </c>
      <c r="T125" s="136">
        <f t="shared" si="66"/>
        <v>0</v>
      </c>
      <c r="U125" s="136">
        <f t="shared" si="66"/>
        <v>-651300</v>
      </c>
      <c r="V125" s="136">
        <f>V126+V130+V134+V141+V145</f>
        <v>126000</v>
      </c>
      <c r="W125" s="136">
        <f>W126+W130+W134+W141+W145</f>
        <v>200000</v>
      </c>
      <c r="X125" s="136">
        <f>X126+X130+X134+X141+X145</f>
        <v>100000</v>
      </c>
      <c r="Y125" s="136">
        <f>Y126+Y130+Y134+Y141</f>
        <v>-650000</v>
      </c>
      <c r="Z125" s="136">
        <f>Z126+Z130+Z134+Z141</f>
        <v>-400000</v>
      </c>
      <c r="AA125" s="136">
        <f>AA126+AA130+AA134+AA141</f>
        <v>-33192.19</v>
      </c>
      <c r="AB125" s="138">
        <f>AB126+AB130+AB134+AB141</f>
        <v>0</v>
      </c>
    </row>
    <row r="126" spans="1:28" s="56" customFormat="1" ht="37.5" hidden="1">
      <c r="A126" s="82"/>
      <c r="B126" s="113"/>
      <c r="C126" s="43" t="s">
        <v>238</v>
      </c>
      <c r="D126" s="134" t="s">
        <v>395</v>
      </c>
      <c r="E126" s="44" t="s">
        <v>18</v>
      </c>
      <c r="F126" s="44" t="s">
        <v>36</v>
      </c>
      <c r="G126" s="57">
        <v>6300000000</v>
      </c>
      <c r="H126" s="44"/>
      <c r="I126" s="136">
        <f t="shared" si="40"/>
        <v>0</v>
      </c>
      <c r="J126" s="136"/>
      <c r="K126" s="136"/>
      <c r="L126" s="137">
        <f t="shared" ref="L126:U128" si="67">L127</f>
        <v>1840000</v>
      </c>
      <c r="M126" s="137">
        <f t="shared" si="67"/>
        <v>0</v>
      </c>
      <c r="N126" s="137">
        <f t="shared" si="67"/>
        <v>0</v>
      </c>
      <c r="O126" s="136">
        <f t="shared" si="67"/>
        <v>0</v>
      </c>
      <c r="P126" s="136">
        <f t="shared" si="67"/>
        <v>500000</v>
      </c>
      <c r="Q126" s="136">
        <f t="shared" si="67"/>
        <v>210000</v>
      </c>
      <c r="R126" s="136">
        <f t="shared" si="67"/>
        <v>0</v>
      </c>
      <c r="S126" s="136">
        <f t="shared" si="67"/>
        <v>0</v>
      </c>
      <c r="T126" s="136">
        <f t="shared" si="67"/>
        <v>0</v>
      </c>
      <c r="U126" s="136">
        <f t="shared" si="67"/>
        <v>-2550000</v>
      </c>
      <c r="V126" s="136">
        <f t="shared" ref="V126:AE128" si="68">V127</f>
        <v>0</v>
      </c>
      <c r="W126" s="136">
        <f t="shared" si="68"/>
        <v>0</v>
      </c>
      <c r="X126" s="136">
        <f t="shared" si="68"/>
        <v>0</v>
      </c>
      <c r="Y126" s="136">
        <f t="shared" si="68"/>
        <v>0</v>
      </c>
      <c r="Z126" s="136">
        <f t="shared" si="68"/>
        <v>0</v>
      </c>
      <c r="AA126" s="136">
        <f t="shared" si="68"/>
        <v>0</v>
      </c>
      <c r="AB126" s="138">
        <f t="shared" si="68"/>
        <v>0</v>
      </c>
    </row>
    <row r="127" spans="1:28" s="56" customFormat="1" ht="56.25" hidden="1">
      <c r="A127" s="82"/>
      <c r="B127" s="113"/>
      <c r="C127" s="43" t="s">
        <v>239</v>
      </c>
      <c r="D127" s="134" t="s">
        <v>395</v>
      </c>
      <c r="E127" s="44" t="s">
        <v>18</v>
      </c>
      <c r="F127" s="44" t="s">
        <v>36</v>
      </c>
      <c r="G127" s="57">
        <v>6310000000</v>
      </c>
      <c r="H127" s="44"/>
      <c r="I127" s="136">
        <f t="shared" si="40"/>
        <v>0</v>
      </c>
      <c r="J127" s="136"/>
      <c r="K127" s="136"/>
      <c r="L127" s="137">
        <f t="shared" si="67"/>
        <v>1840000</v>
      </c>
      <c r="M127" s="137">
        <f t="shared" si="67"/>
        <v>0</v>
      </c>
      <c r="N127" s="137">
        <f t="shared" si="67"/>
        <v>0</v>
      </c>
      <c r="O127" s="136">
        <f t="shared" si="67"/>
        <v>0</v>
      </c>
      <c r="P127" s="136">
        <f t="shared" si="67"/>
        <v>500000</v>
      </c>
      <c r="Q127" s="136">
        <f t="shared" si="67"/>
        <v>210000</v>
      </c>
      <c r="R127" s="136">
        <f t="shared" si="67"/>
        <v>0</v>
      </c>
      <c r="S127" s="136">
        <f t="shared" si="67"/>
        <v>0</v>
      </c>
      <c r="T127" s="136">
        <f t="shared" si="67"/>
        <v>0</v>
      </c>
      <c r="U127" s="136">
        <f t="shared" si="67"/>
        <v>-2550000</v>
      </c>
      <c r="V127" s="136">
        <f t="shared" si="68"/>
        <v>0</v>
      </c>
      <c r="W127" s="136">
        <f t="shared" si="68"/>
        <v>0</v>
      </c>
      <c r="X127" s="136">
        <f t="shared" si="68"/>
        <v>0</v>
      </c>
      <c r="Y127" s="136">
        <f t="shared" si="68"/>
        <v>0</v>
      </c>
      <c r="Z127" s="136">
        <f t="shared" si="68"/>
        <v>0</v>
      </c>
      <c r="AA127" s="136">
        <f t="shared" si="68"/>
        <v>0</v>
      </c>
      <c r="AB127" s="138">
        <f t="shared" si="68"/>
        <v>0</v>
      </c>
    </row>
    <row r="128" spans="1:28" s="56" customFormat="1" ht="37.5" hidden="1">
      <c r="A128" s="82"/>
      <c r="B128" s="113"/>
      <c r="C128" s="43" t="s">
        <v>240</v>
      </c>
      <c r="D128" s="134" t="s">
        <v>395</v>
      </c>
      <c r="E128" s="44" t="s">
        <v>18</v>
      </c>
      <c r="F128" s="44" t="s">
        <v>36</v>
      </c>
      <c r="G128" s="57">
        <v>6310010050</v>
      </c>
      <c r="H128" s="44"/>
      <c r="I128" s="136">
        <f t="shared" si="40"/>
        <v>0</v>
      </c>
      <c r="J128" s="136"/>
      <c r="K128" s="136"/>
      <c r="L128" s="137">
        <f t="shared" si="67"/>
        <v>1840000</v>
      </c>
      <c r="M128" s="137">
        <f t="shared" si="67"/>
        <v>0</v>
      </c>
      <c r="N128" s="137">
        <f t="shared" si="67"/>
        <v>0</v>
      </c>
      <c r="O128" s="136">
        <f t="shared" si="67"/>
        <v>0</v>
      </c>
      <c r="P128" s="136">
        <f t="shared" si="67"/>
        <v>500000</v>
      </c>
      <c r="Q128" s="136">
        <f t="shared" si="67"/>
        <v>210000</v>
      </c>
      <c r="R128" s="136">
        <f t="shared" si="67"/>
        <v>0</v>
      </c>
      <c r="S128" s="136">
        <f t="shared" si="67"/>
        <v>0</v>
      </c>
      <c r="T128" s="136">
        <f t="shared" si="67"/>
        <v>0</v>
      </c>
      <c r="U128" s="136">
        <f t="shared" si="67"/>
        <v>-2550000</v>
      </c>
      <c r="V128" s="136">
        <f t="shared" si="68"/>
        <v>0</v>
      </c>
      <c r="W128" s="136">
        <f t="shared" si="68"/>
        <v>0</v>
      </c>
      <c r="X128" s="136">
        <f t="shared" si="68"/>
        <v>0</v>
      </c>
      <c r="Y128" s="136">
        <f t="shared" si="68"/>
        <v>0</v>
      </c>
      <c r="Z128" s="136">
        <f t="shared" si="68"/>
        <v>0</v>
      </c>
      <c r="AA128" s="136">
        <f t="shared" si="68"/>
        <v>0</v>
      </c>
      <c r="AB128" s="138">
        <f t="shared" si="68"/>
        <v>0</v>
      </c>
    </row>
    <row r="129" spans="1:28" s="56" customFormat="1" ht="37.5" hidden="1">
      <c r="A129" s="82"/>
      <c r="B129" s="113"/>
      <c r="C129" s="43" t="s">
        <v>166</v>
      </c>
      <c r="D129" s="134" t="s">
        <v>395</v>
      </c>
      <c r="E129" s="44" t="s">
        <v>18</v>
      </c>
      <c r="F129" s="44" t="s">
        <v>36</v>
      </c>
      <c r="G129" s="57">
        <v>6310010050</v>
      </c>
      <c r="H129" s="44" t="s">
        <v>196</v>
      </c>
      <c r="I129" s="136">
        <f t="shared" si="40"/>
        <v>0</v>
      </c>
      <c r="J129" s="136"/>
      <c r="K129" s="136"/>
      <c r="L129" s="137">
        <v>1840000</v>
      </c>
      <c r="M129" s="137"/>
      <c r="N129" s="137"/>
      <c r="O129" s="136"/>
      <c r="P129" s="136">
        <v>500000</v>
      </c>
      <c r="Q129" s="136">
        <v>210000</v>
      </c>
      <c r="R129" s="136"/>
      <c r="S129" s="136"/>
      <c r="T129" s="136"/>
      <c r="U129" s="136">
        <v>-2550000</v>
      </c>
      <c r="V129" s="136"/>
      <c r="W129" s="136"/>
      <c r="X129" s="136"/>
      <c r="Y129" s="136"/>
      <c r="Z129" s="136"/>
      <c r="AA129" s="136"/>
      <c r="AB129" s="138"/>
    </row>
    <row r="130" spans="1:28" s="56" customFormat="1" ht="75">
      <c r="A130" s="82"/>
      <c r="B130" s="113"/>
      <c r="C130" s="43" t="s">
        <v>296</v>
      </c>
      <c r="D130" s="134" t="s">
        <v>395</v>
      </c>
      <c r="E130" s="44" t="s">
        <v>18</v>
      </c>
      <c r="F130" s="44" t="s">
        <v>36</v>
      </c>
      <c r="G130" s="57">
        <v>6600000000</v>
      </c>
      <c r="H130" s="44"/>
      <c r="I130" s="136">
        <f t="shared" si="40"/>
        <v>5988507.8099999996</v>
      </c>
      <c r="J130" s="136">
        <f>J131</f>
        <v>5908499.8099999996</v>
      </c>
      <c r="K130" s="136">
        <f t="shared" ref="K130:K161" si="69">I130-J130</f>
        <v>80008</v>
      </c>
      <c r="L130" s="137">
        <f t="shared" ref="L130:U132" si="70">L131</f>
        <v>5173000</v>
      </c>
      <c r="M130" s="137">
        <f t="shared" si="70"/>
        <v>0</v>
      </c>
      <c r="N130" s="137">
        <f t="shared" si="70"/>
        <v>0</v>
      </c>
      <c r="O130" s="136">
        <f t="shared" si="70"/>
        <v>0</v>
      </c>
      <c r="P130" s="136">
        <f t="shared" si="70"/>
        <v>0</v>
      </c>
      <c r="Q130" s="136">
        <f t="shared" si="70"/>
        <v>0</v>
      </c>
      <c r="R130" s="136">
        <f t="shared" si="70"/>
        <v>0</v>
      </c>
      <c r="S130" s="136">
        <f t="shared" si="70"/>
        <v>0</v>
      </c>
      <c r="T130" s="136">
        <f t="shared" si="70"/>
        <v>0</v>
      </c>
      <c r="U130" s="136">
        <f t="shared" si="70"/>
        <v>1898700</v>
      </c>
      <c r="V130" s="136">
        <f t="shared" ref="V130:AE132" si="71">V131</f>
        <v>0</v>
      </c>
      <c r="W130" s="136">
        <f t="shared" si="71"/>
        <v>0</v>
      </c>
      <c r="X130" s="136">
        <f t="shared" si="71"/>
        <v>0</v>
      </c>
      <c r="Y130" s="136">
        <f t="shared" si="71"/>
        <v>-650000</v>
      </c>
      <c r="Z130" s="136">
        <f t="shared" si="71"/>
        <v>-400000</v>
      </c>
      <c r="AA130" s="136">
        <f t="shared" si="71"/>
        <v>-33192.19</v>
      </c>
      <c r="AB130" s="138">
        <f t="shared" si="71"/>
        <v>0</v>
      </c>
    </row>
    <row r="131" spans="1:28" s="56" customFormat="1" ht="37.5">
      <c r="A131" s="82"/>
      <c r="B131" s="113"/>
      <c r="C131" s="43" t="s">
        <v>297</v>
      </c>
      <c r="D131" s="134" t="s">
        <v>395</v>
      </c>
      <c r="E131" s="44" t="s">
        <v>18</v>
      </c>
      <c r="F131" s="44" t="s">
        <v>36</v>
      </c>
      <c r="G131" s="57">
        <v>6610000000</v>
      </c>
      <c r="H131" s="44"/>
      <c r="I131" s="136">
        <f t="shared" si="40"/>
        <v>5988507.8099999996</v>
      </c>
      <c r="J131" s="136">
        <f>J132</f>
        <v>5908499.8099999996</v>
      </c>
      <c r="K131" s="136">
        <f t="shared" si="69"/>
        <v>80008</v>
      </c>
      <c r="L131" s="137">
        <f t="shared" si="70"/>
        <v>5173000</v>
      </c>
      <c r="M131" s="137">
        <f t="shared" si="70"/>
        <v>0</v>
      </c>
      <c r="N131" s="137">
        <f t="shared" si="70"/>
        <v>0</v>
      </c>
      <c r="O131" s="136">
        <f t="shared" si="70"/>
        <v>0</v>
      </c>
      <c r="P131" s="136">
        <f t="shared" si="70"/>
        <v>0</v>
      </c>
      <c r="Q131" s="136">
        <f t="shared" si="70"/>
        <v>0</v>
      </c>
      <c r="R131" s="136">
        <f t="shared" si="70"/>
        <v>0</v>
      </c>
      <c r="S131" s="136">
        <f t="shared" si="70"/>
        <v>0</v>
      </c>
      <c r="T131" s="136">
        <f t="shared" si="70"/>
        <v>0</v>
      </c>
      <c r="U131" s="136">
        <f t="shared" si="70"/>
        <v>1898700</v>
      </c>
      <c r="V131" s="136">
        <f t="shared" si="71"/>
        <v>0</v>
      </c>
      <c r="W131" s="136">
        <f t="shared" si="71"/>
        <v>0</v>
      </c>
      <c r="X131" s="136">
        <f t="shared" si="71"/>
        <v>0</v>
      </c>
      <c r="Y131" s="136">
        <f t="shared" si="71"/>
        <v>-650000</v>
      </c>
      <c r="Z131" s="136">
        <f t="shared" si="71"/>
        <v>-400000</v>
      </c>
      <c r="AA131" s="136">
        <f t="shared" si="71"/>
        <v>-33192.19</v>
      </c>
      <c r="AB131" s="138">
        <f t="shared" si="71"/>
        <v>0</v>
      </c>
    </row>
    <row r="132" spans="1:28" s="56" customFormat="1" ht="75">
      <c r="A132" s="82"/>
      <c r="B132" s="113"/>
      <c r="C132" s="43" t="s">
        <v>298</v>
      </c>
      <c r="D132" s="134" t="s">
        <v>395</v>
      </c>
      <c r="E132" s="44" t="s">
        <v>18</v>
      </c>
      <c r="F132" s="44" t="s">
        <v>36</v>
      </c>
      <c r="G132" s="57">
        <v>6610010040</v>
      </c>
      <c r="H132" s="44"/>
      <c r="I132" s="136">
        <f t="shared" si="40"/>
        <v>5988507.8099999996</v>
      </c>
      <c r="J132" s="136">
        <f>J133</f>
        <v>5908499.8099999996</v>
      </c>
      <c r="K132" s="136">
        <f t="shared" si="69"/>
        <v>80008</v>
      </c>
      <c r="L132" s="137">
        <f t="shared" si="70"/>
        <v>5173000</v>
      </c>
      <c r="M132" s="137">
        <f t="shared" si="70"/>
        <v>0</v>
      </c>
      <c r="N132" s="137">
        <f t="shared" si="70"/>
        <v>0</v>
      </c>
      <c r="O132" s="136">
        <f t="shared" si="70"/>
        <v>0</v>
      </c>
      <c r="P132" s="136">
        <f t="shared" si="70"/>
        <v>0</v>
      </c>
      <c r="Q132" s="136">
        <f t="shared" si="70"/>
        <v>0</v>
      </c>
      <c r="R132" s="136">
        <f t="shared" si="70"/>
        <v>0</v>
      </c>
      <c r="S132" s="136">
        <f t="shared" si="70"/>
        <v>0</v>
      </c>
      <c r="T132" s="136">
        <f t="shared" si="70"/>
        <v>0</v>
      </c>
      <c r="U132" s="136">
        <f t="shared" si="70"/>
        <v>1898700</v>
      </c>
      <c r="V132" s="136">
        <f t="shared" si="71"/>
        <v>0</v>
      </c>
      <c r="W132" s="136">
        <f t="shared" si="71"/>
        <v>0</v>
      </c>
      <c r="X132" s="136">
        <f t="shared" si="71"/>
        <v>0</v>
      </c>
      <c r="Y132" s="136">
        <f t="shared" si="71"/>
        <v>-650000</v>
      </c>
      <c r="Z132" s="136">
        <f t="shared" si="71"/>
        <v>-400000</v>
      </c>
      <c r="AA132" s="136">
        <f t="shared" si="71"/>
        <v>-33192.19</v>
      </c>
      <c r="AB132" s="138">
        <f t="shared" si="71"/>
        <v>0</v>
      </c>
    </row>
    <row r="133" spans="1:28" s="56" customFormat="1" ht="37.5">
      <c r="A133" s="82"/>
      <c r="B133" s="113"/>
      <c r="C133" s="43" t="s">
        <v>100</v>
      </c>
      <c r="D133" s="134" t="s">
        <v>395</v>
      </c>
      <c r="E133" s="44" t="s">
        <v>18</v>
      </c>
      <c r="F133" s="44" t="s">
        <v>36</v>
      </c>
      <c r="G133" s="57">
        <v>6610010040</v>
      </c>
      <c r="H133" s="44" t="s">
        <v>101</v>
      </c>
      <c r="I133" s="136">
        <f t="shared" si="40"/>
        <v>5988507.8099999996</v>
      </c>
      <c r="J133" s="136">
        <v>5908499.8099999996</v>
      </c>
      <c r="K133" s="136">
        <f t="shared" si="69"/>
        <v>80008</v>
      </c>
      <c r="L133" s="137">
        <v>5173000</v>
      </c>
      <c r="M133" s="137"/>
      <c r="N133" s="137"/>
      <c r="O133" s="136"/>
      <c r="P133" s="136"/>
      <c r="Q133" s="136"/>
      <c r="R133" s="136"/>
      <c r="S133" s="136"/>
      <c r="T133" s="136"/>
      <c r="U133" s="136">
        <v>1898700</v>
      </c>
      <c r="V133" s="136"/>
      <c r="W133" s="136"/>
      <c r="X133" s="136"/>
      <c r="Y133" s="136">
        <v>-650000</v>
      </c>
      <c r="Z133" s="136">
        <v>-400000</v>
      </c>
      <c r="AA133" s="136">
        <v>-33192.19</v>
      </c>
      <c r="AB133" s="138"/>
    </row>
    <row r="134" spans="1:28" s="56" customFormat="1" ht="56.25">
      <c r="A134" s="82"/>
      <c r="B134" s="113"/>
      <c r="C134" s="43" t="s">
        <v>300</v>
      </c>
      <c r="D134" s="134" t="s">
        <v>395</v>
      </c>
      <c r="E134" s="44" t="s">
        <v>18</v>
      </c>
      <c r="F134" s="44" t="s">
        <v>36</v>
      </c>
      <c r="G134" s="57">
        <v>6700000000</v>
      </c>
      <c r="H134" s="44"/>
      <c r="I134" s="136">
        <f t="shared" si="40"/>
        <v>140000</v>
      </c>
      <c r="J134" s="136">
        <f>J135+J138</f>
        <v>140000</v>
      </c>
      <c r="K134" s="136">
        <f t="shared" si="69"/>
        <v>0</v>
      </c>
      <c r="L134" s="137">
        <f t="shared" ref="L134:AB134" si="72">L135+L138</f>
        <v>140000</v>
      </c>
      <c r="M134" s="137">
        <f t="shared" si="72"/>
        <v>0</v>
      </c>
      <c r="N134" s="137">
        <f t="shared" si="72"/>
        <v>0</v>
      </c>
      <c r="O134" s="136">
        <f t="shared" si="72"/>
        <v>0</v>
      </c>
      <c r="P134" s="136">
        <f t="shared" si="72"/>
        <v>0</v>
      </c>
      <c r="Q134" s="136">
        <f t="shared" si="72"/>
        <v>0</v>
      </c>
      <c r="R134" s="136">
        <f t="shared" si="72"/>
        <v>0</v>
      </c>
      <c r="S134" s="136">
        <f t="shared" si="72"/>
        <v>0</v>
      </c>
      <c r="T134" s="136">
        <f t="shared" si="72"/>
        <v>0</v>
      </c>
      <c r="U134" s="136">
        <f t="shared" si="72"/>
        <v>0</v>
      </c>
      <c r="V134" s="136">
        <f t="shared" si="72"/>
        <v>0</v>
      </c>
      <c r="W134" s="136">
        <f t="shared" si="72"/>
        <v>0</v>
      </c>
      <c r="X134" s="136">
        <f t="shared" si="72"/>
        <v>0</v>
      </c>
      <c r="Y134" s="136">
        <f t="shared" si="72"/>
        <v>0</v>
      </c>
      <c r="Z134" s="136">
        <f t="shared" si="72"/>
        <v>0</v>
      </c>
      <c r="AA134" s="136">
        <f t="shared" si="72"/>
        <v>0</v>
      </c>
      <c r="AB134" s="138">
        <f t="shared" si="72"/>
        <v>0</v>
      </c>
    </row>
    <row r="135" spans="1:28" s="56" customFormat="1" ht="37.5">
      <c r="A135" s="82"/>
      <c r="B135" s="113"/>
      <c r="C135" s="43" t="s">
        <v>301</v>
      </c>
      <c r="D135" s="134" t="s">
        <v>395</v>
      </c>
      <c r="E135" s="44" t="s">
        <v>18</v>
      </c>
      <c r="F135" s="44" t="s">
        <v>36</v>
      </c>
      <c r="G135" s="57">
        <v>6710000000</v>
      </c>
      <c r="H135" s="44"/>
      <c r="I135" s="136">
        <f t="shared" si="40"/>
        <v>35000</v>
      </c>
      <c r="J135" s="136">
        <f>J136</f>
        <v>35000</v>
      </c>
      <c r="K135" s="136">
        <f t="shared" si="69"/>
        <v>0</v>
      </c>
      <c r="L135" s="137">
        <f t="shared" ref="L135:U136" si="73">L136</f>
        <v>35000</v>
      </c>
      <c r="M135" s="137">
        <f t="shared" si="73"/>
        <v>0</v>
      </c>
      <c r="N135" s="137">
        <f t="shared" si="73"/>
        <v>0</v>
      </c>
      <c r="O135" s="136">
        <f t="shared" si="73"/>
        <v>0</v>
      </c>
      <c r="P135" s="136">
        <f t="shared" si="73"/>
        <v>0</v>
      </c>
      <c r="Q135" s="136">
        <f t="shared" si="73"/>
        <v>0</v>
      </c>
      <c r="R135" s="136">
        <f t="shared" si="73"/>
        <v>0</v>
      </c>
      <c r="S135" s="136">
        <f t="shared" si="73"/>
        <v>0</v>
      </c>
      <c r="T135" s="136">
        <f t="shared" si="73"/>
        <v>0</v>
      </c>
      <c r="U135" s="136">
        <f t="shared" si="73"/>
        <v>0</v>
      </c>
      <c r="V135" s="136">
        <f t="shared" ref="V135:AE136" si="74">V136</f>
        <v>0</v>
      </c>
      <c r="W135" s="136">
        <f t="shared" si="74"/>
        <v>0</v>
      </c>
      <c r="X135" s="136">
        <f t="shared" si="74"/>
        <v>0</v>
      </c>
      <c r="Y135" s="136">
        <f t="shared" si="74"/>
        <v>0</v>
      </c>
      <c r="Z135" s="136">
        <f t="shared" si="74"/>
        <v>0</v>
      </c>
      <c r="AA135" s="136">
        <f t="shared" si="74"/>
        <v>0</v>
      </c>
      <c r="AB135" s="138">
        <f t="shared" si="74"/>
        <v>0</v>
      </c>
    </row>
    <row r="136" spans="1:28" s="56" customFormat="1">
      <c r="A136" s="82"/>
      <c r="B136" s="113"/>
      <c r="C136" s="43" t="s">
        <v>302</v>
      </c>
      <c r="D136" s="134" t="s">
        <v>395</v>
      </c>
      <c r="E136" s="44" t="s">
        <v>18</v>
      </c>
      <c r="F136" s="44" t="s">
        <v>36</v>
      </c>
      <c r="G136" s="57">
        <v>6710010220</v>
      </c>
      <c r="H136" s="44"/>
      <c r="I136" s="136">
        <f t="shared" ref="I136:I199" si="75">SUM(L136:AB136)</f>
        <v>35000</v>
      </c>
      <c r="J136" s="136">
        <f>J137</f>
        <v>35000</v>
      </c>
      <c r="K136" s="136">
        <f t="shared" si="69"/>
        <v>0</v>
      </c>
      <c r="L136" s="137">
        <f t="shared" si="73"/>
        <v>35000</v>
      </c>
      <c r="M136" s="137">
        <f t="shared" si="73"/>
        <v>0</v>
      </c>
      <c r="N136" s="137">
        <f t="shared" si="73"/>
        <v>0</v>
      </c>
      <c r="O136" s="136">
        <f t="shared" si="73"/>
        <v>0</v>
      </c>
      <c r="P136" s="136">
        <f t="shared" si="73"/>
        <v>0</v>
      </c>
      <c r="Q136" s="136">
        <f t="shared" si="73"/>
        <v>0</v>
      </c>
      <c r="R136" s="136">
        <f t="shared" si="73"/>
        <v>0</v>
      </c>
      <c r="S136" s="136">
        <f t="shared" si="73"/>
        <v>0</v>
      </c>
      <c r="T136" s="136">
        <f t="shared" si="73"/>
        <v>0</v>
      </c>
      <c r="U136" s="136">
        <f t="shared" si="73"/>
        <v>0</v>
      </c>
      <c r="V136" s="136">
        <f t="shared" si="74"/>
        <v>0</v>
      </c>
      <c r="W136" s="136">
        <f t="shared" si="74"/>
        <v>0</v>
      </c>
      <c r="X136" s="136">
        <f t="shared" si="74"/>
        <v>0</v>
      </c>
      <c r="Y136" s="136">
        <f t="shared" si="74"/>
        <v>0</v>
      </c>
      <c r="Z136" s="136">
        <f t="shared" si="74"/>
        <v>0</v>
      </c>
      <c r="AA136" s="136">
        <f t="shared" si="74"/>
        <v>0</v>
      </c>
      <c r="AB136" s="138">
        <f t="shared" si="74"/>
        <v>0</v>
      </c>
    </row>
    <row r="137" spans="1:28" s="56" customFormat="1" ht="37.5">
      <c r="A137" s="82"/>
      <c r="B137" s="113"/>
      <c r="C137" s="43" t="s">
        <v>100</v>
      </c>
      <c r="D137" s="134" t="s">
        <v>395</v>
      </c>
      <c r="E137" s="44" t="s">
        <v>18</v>
      </c>
      <c r="F137" s="44" t="s">
        <v>36</v>
      </c>
      <c r="G137" s="57">
        <v>6710010220</v>
      </c>
      <c r="H137" s="44" t="s">
        <v>101</v>
      </c>
      <c r="I137" s="136">
        <f t="shared" si="75"/>
        <v>35000</v>
      </c>
      <c r="J137" s="136">
        <v>35000</v>
      </c>
      <c r="K137" s="136">
        <f t="shared" si="69"/>
        <v>0</v>
      </c>
      <c r="L137" s="137">
        <v>35000</v>
      </c>
      <c r="M137" s="137"/>
      <c r="N137" s="137"/>
      <c r="O137" s="136"/>
      <c r="P137" s="136"/>
      <c r="Q137" s="136"/>
      <c r="R137" s="136"/>
      <c r="S137" s="136"/>
      <c r="T137" s="136"/>
      <c r="U137" s="136"/>
      <c r="V137" s="136"/>
      <c r="W137" s="136"/>
      <c r="X137" s="136"/>
      <c r="Y137" s="136"/>
      <c r="Z137" s="136"/>
      <c r="AA137" s="136"/>
      <c r="AB137" s="138"/>
    </row>
    <row r="138" spans="1:28" s="56" customFormat="1" ht="56.25">
      <c r="A138" s="82"/>
      <c r="B138" s="113"/>
      <c r="C138" s="43" t="s">
        <v>305</v>
      </c>
      <c r="D138" s="134" t="s">
        <v>395</v>
      </c>
      <c r="E138" s="44" t="s">
        <v>18</v>
      </c>
      <c r="F138" s="44" t="s">
        <v>36</v>
      </c>
      <c r="G138" s="57">
        <v>6720000000</v>
      </c>
      <c r="H138" s="44"/>
      <c r="I138" s="136">
        <f t="shared" si="75"/>
        <v>105000</v>
      </c>
      <c r="J138" s="136">
        <f>J139</f>
        <v>105000</v>
      </c>
      <c r="K138" s="136">
        <f t="shared" si="69"/>
        <v>0</v>
      </c>
      <c r="L138" s="137">
        <f t="shared" ref="L138:U139" si="76">L139</f>
        <v>105000</v>
      </c>
      <c r="M138" s="137">
        <f t="shared" si="76"/>
        <v>0</v>
      </c>
      <c r="N138" s="137">
        <f t="shared" si="76"/>
        <v>0</v>
      </c>
      <c r="O138" s="136">
        <f t="shared" si="76"/>
        <v>0</v>
      </c>
      <c r="P138" s="136">
        <f t="shared" si="76"/>
        <v>0</v>
      </c>
      <c r="Q138" s="136">
        <f t="shared" si="76"/>
        <v>0</v>
      </c>
      <c r="R138" s="136">
        <f t="shared" si="76"/>
        <v>0</v>
      </c>
      <c r="S138" s="136">
        <f t="shared" si="76"/>
        <v>0</v>
      </c>
      <c r="T138" s="136">
        <f t="shared" si="76"/>
        <v>0</v>
      </c>
      <c r="U138" s="136">
        <f t="shared" si="76"/>
        <v>0</v>
      </c>
      <c r="V138" s="136">
        <f t="shared" ref="V138:AE139" si="77">V139</f>
        <v>0</v>
      </c>
      <c r="W138" s="136">
        <f t="shared" si="77"/>
        <v>0</v>
      </c>
      <c r="X138" s="136">
        <f t="shared" si="77"/>
        <v>0</v>
      </c>
      <c r="Y138" s="136">
        <f t="shared" si="77"/>
        <v>0</v>
      </c>
      <c r="Z138" s="136">
        <f t="shared" si="77"/>
        <v>0</v>
      </c>
      <c r="AA138" s="136">
        <f t="shared" si="77"/>
        <v>0</v>
      </c>
      <c r="AB138" s="138">
        <f t="shared" si="77"/>
        <v>0</v>
      </c>
    </row>
    <row r="139" spans="1:28" s="56" customFormat="1" ht="37.5">
      <c r="A139" s="82"/>
      <c r="B139" s="113"/>
      <c r="C139" s="43" t="s">
        <v>306</v>
      </c>
      <c r="D139" s="134" t="s">
        <v>395</v>
      </c>
      <c r="E139" s="44" t="s">
        <v>18</v>
      </c>
      <c r="F139" s="44" t="s">
        <v>36</v>
      </c>
      <c r="G139" s="57">
        <v>6720010530</v>
      </c>
      <c r="H139" s="44"/>
      <c r="I139" s="136">
        <f t="shared" si="75"/>
        <v>105000</v>
      </c>
      <c r="J139" s="136">
        <f>J140</f>
        <v>105000</v>
      </c>
      <c r="K139" s="136">
        <f t="shared" si="69"/>
        <v>0</v>
      </c>
      <c r="L139" s="137">
        <f t="shared" si="76"/>
        <v>105000</v>
      </c>
      <c r="M139" s="137">
        <f t="shared" si="76"/>
        <v>0</v>
      </c>
      <c r="N139" s="137">
        <f t="shared" si="76"/>
        <v>0</v>
      </c>
      <c r="O139" s="136">
        <f t="shared" si="76"/>
        <v>0</v>
      </c>
      <c r="P139" s="136">
        <f t="shared" si="76"/>
        <v>0</v>
      </c>
      <c r="Q139" s="136">
        <f t="shared" si="76"/>
        <v>0</v>
      </c>
      <c r="R139" s="136">
        <f t="shared" si="76"/>
        <v>0</v>
      </c>
      <c r="S139" s="136">
        <f t="shared" si="76"/>
        <v>0</v>
      </c>
      <c r="T139" s="136">
        <f t="shared" si="76"/>
        <v>0</v>
      </c>
      <c r="U139" s="136">
        <f t="shared" si="76"/>
        <v>0</v>
      </c>
      <c r="V139" s="136">
        <f t="shared" si="77"/>
        <v>0</v>
      </c>
      <c r="W139" s="136">
        <f t="shared" si="77"/>
        <v>0</v>
      </c>
      <c r="X139" s="136">
        <f t="shared" si="77"/>
        <v>0</v>
      </c>
      <c r="Y139" s="136">
        <f t="shared" si="77"/>
        <v>0</v>
      </c>
      <c r="Z139" s="136">
        <f t="shared" si="77"/>
        <v>0</v>
      </c>
      <c r="AA139" s="136">
        <f t="shared" si="77"/>
        <v>0</v>
      </c>
      <c r="AB139" s="138">
        <f t="shared" si="77"/>
        <v>0</v>
      </c>
    </row>
    <row r="140" spans="1:28" s="56" customFormat="1" ht="37.5">
      <c r="A140" s="82"/>
      <c r="B140" s="113"/>
      <c r="C140" s="43" t="s">
        <v>100</v>
      </c>
      <c r="D140" s="134" t="s">
        <v>395</v>
      </c>
      <c r="E140" s="44" t="s">
        <v>18</v>
      </c>
      <c r="F140" s="44" t="s">
        <v>36</v>
      </c>
      <c r="G140" s="57">
        <v>6720010530</v>
      </c>
      <c r="H140" s="44" t="s">
        <v>101</v>
      </c>
      <c r="I140" s="136">
        <f t="shared" si="75"/>
        <v>105000</v>
      </c>
      <c r="J140" s="136">
        <v>105000</v>
      </c>
      <c r="K140" s="136">
        <f t="shared" si="69"/>
        <v>0</v>
      </c>
      <c r="L140" s="137">
        <v>105000</v>
      </c>
      <c r="M140" s="137"/>
      <c r="N140" s="137"/>
      <c r="O140" s="136"/>
      <c r="P140" s="136"/>
      <c r="Q140" s="136"/>
      <c r="R140" s="136"/>
      <c r="S140" s="136"/>
      <c r="T140" s="136"/>
      <c r="U140" s="136"/>
      <c r="V140" s="136"/>
      <c r="W140" s="136"/>
      <c r="X140" s="136"/>
      <c r="Y140" s="136"/>
      <c r="Z140" s="136"/>
      <c r="AA140" s="136"/>
      <c r="AB140" s="138"/>
    </row>
    <row r="141" spans="1:28" s="56" customFormat="1">
      <c r="A141" s="82"/>
      <c r="B141" s="113"/>
      <c r="C141" s="43" t="s">
        <v>308</v>
      </c>
      <c r="D141" s="134" t="s">
        <v>395</v>
      </c>
      <c r="E141" s="44" t="s">
        <v>18</v>
      </c>
      <c r="F141" s="44" t="s">
        <v>36</v>
      </c>
      <c r="G141" s="57">
        <v>6800000000</v>
      </c>
      <c r="H141" s="44"/>
      <c r="I141" s="136">
        <f t="shared" si="75"/>
        <v>70000</v>
      </c>
      <c r="J141" s="136">
        <f>J142</f>
        <v>70000</v>
      </c>
      <c r="K141" s="136">
        <f t="shared" si="69"/>
        <v>0</v>
      </c>
      <c r="L141" s="137">
        <f t="shared" ref="L141:U143" si="78">L142</f>
        <v>70000</v>
      </c>
      <c r="M141" s="137">
        <f t="shared" si="78"/>
        <v>0</v>
      </c>
      <c r="N141" s="137">
        <f t="shared" si="78"/>
        <v>0</v>
      </c>
      <c r="O141" s="136">
        <f t="shared" si="78"/>
        <v>0</v>
      </c>
      <c r="P141" s="136">
        <f t="shared" si="78"/>
        <v>0</v>
      </c>
      <c r="Q141" s="136">
        <f t="shared" si="78"/>
        <v>0</v>
      </c>
      <c r="R141" s="136">
        <f t="shared" si="78"/>
        <v>0</v>
      </c>
      <c r="S141" s="136">
        <f t="shared" si="78"/>
        <v>0</v>
      </c>
      <c r="T141" s="136">
        <f t="shared" si="78"/>
        <v>0</v>
      </c>
      <c r="U141" s="136">
        <f t="shared" si="78"/>
        <v>0</v>
      </c>
      <c r="V141" s="136">
        <f t="shared" ref="V141:AE143" si="79">V142</f>
        <v>0</v>
      </c>
      <c r="W141" s="136">
        <f t="shared" si="79"/>
        <v>0</v>
      </c>
      <c r="X141" s="136">
        <f t="shared" si="79"/>
        <v>0</v>
      </c>
      <c r="Y141" s="136">
        <f t="shared" si="79"/>
        <v>0</v>
      </c>
      <c r="Z141" s="136">
        <f t="shared" si="79"/>
        <v>0</v>
      </c>
      <c r="AA141" s="136">
        <f t="shared" si="79"/>
        <v>0</v>
      </c>
      <c r="AB141" s="138">
        <f t="shared" si="79"/>
        <v>0</v>
      </c>
    </row>
    <row r="142" spans="1:28" s="56" customFormat="1" ht="33.6" customHeight="1">
      <c r="A142" s="82"/>
      <c r="B142" s="113"/>
      <c r="C142" s="43" t="s">
        <v>309</v>
      </c>
      <c r="D142" s="134" t="s">
        <v>395</v>
      </c>
      <c r="E142" s="44" t="s">
        <v>18</v>
      </c>
      <c r="F142" s="44" t="s">
        <v>36</v>
      </c>
      <c r="G142" s="57">
        <v>6810000000</v>
      </c>
      <c r="H142" s="44"/>
      <c r="I142" s="136">
        <f t="shared" si="75"/>
        <v>70000</v>
      </c>
      <c r="J142" s="136">
        <f>J143</f>
        <v>70000</v>
      </c>
      <c r="K142" s="136">
        <f t="shared" si="69"/>
        <v>0</v>
      </c>
      <c r="L142" s="137">
        <f t="shared" si="78"/>
        <v>70000</v>
      </c>
      <c r="M142" s="137">
        <f t="shared" si="78"/>
        <v>0</v>
      </c>
      <c r="N142" s="137">
        <f t="shared" si="78"/>
        <v>0</v>
      </c>
      <c r="O142" s="136">
        <f t="shared" si="78"/>
        <v>0</v>
      </c>
      <c r="P142" s="136">
        <f t="shared" si="78"/>
        <v>0</v>
      </c>
      <c r="Q142" s="136">
        <f t="shared" si="78"/>
        <v>0</v>
      </c>
      <c r="R142" s="136">
        <f t="shared" si="78"/>
        <v>0</v>
      </c>
      <c r="S142" s="136">
        <f t="shared" si="78"/>
        <v>0</v>
      </c>
      <c r="T142" s="136">
        <f t="shared" si="78"/>
        <v>0</v>
      </c>
      <c r="U142" s="136">
        <f t="shared" si="78"/>
        <v>0</v>
      </c>
      <c r="V142" s="136">
        <f t="shared" si="79"/>
        <v>0</v>
      </c>
      <c r="W142" s="136">
        <f t="shared" si="79"/>
        <v>0</v>
      </c>
      <c r="X142" s="136">
        <f t="shared" si="79"/>
        <v>0</v>
      </c>
      <c r="Y142" s="136">
        <f t="shared" si="79"/>
        <v>0</v>
      </c>
      <c r="Z142" s="136">
        <f t="shared" si="79"/>
        <v>0</v>
      </c>
      <c r="AA142" s="136">
        <f t="shared" si="79"/>
        <v>0</v>
      </c>
      <c r="AB142" s="138">
        <f t="shared" si="79"/>
        <v>0</v>
      </c>
    </row>
    <row r="143" spans="1:28" s="56" customFormat="1">
      <c r="A143" s="82"/>
      <c r="B143" s="113"/>
      <c r="C143" s="43" t="s">
        <v>310</v>
      </c>
      <c r="D143" s="134" t="s">
        <v>395</v>
      </c>
      <c r="E143" s="44" t="s">
        <v>18</v>
      </c>
      <c r="F143" s="44" t="s">
        <v>36</v>
      </c>
      <c r="G143" s="57">
        <v>6810010490</v>
      </c>
      <c r="H143" s="44"/>
      <c r="I143" s="136">
        <f t="shared" si="75"/>
        <v>70000</v>
      </c>
      <c r="J143" s="136">
        <f>J144</f>
        <v>70000</v>
      </c>
      <c r="K143" s="136">
        <f t="shared" si="69"/>
        <v>0</v>
      </c>
      <c r="L143" s="137">
        <f t="shared" si="78"/>
        <v>70000</v>
      </c>
      <c r="M143" s="137">
        <f t="shared" si="78"/>
        <v>0</v>
      </c>
      <c r="N143" s="137">
        <f t="shared" si="78"/>
        <v>0</v>
      </c>
      <c r="O143" s="136">
        <f t="shared" si="78"/>
        <v>0</v>
      </c>
      <c r="P143" s="136">
        <f t="shared" si="78"/>
        <v>0</v>
      </c>
      <c r="Q143" s="136">
        <f t="shared" si="78"/>
        <v>0</v>
      </c>
      <c r="R143" s="136">
        <f t="shared" si="78"/>
        <v>0</v>
      </c>
      <c r="S143" s="136">
        <f t="shared" si="78"/>
        <v>0</v>
      </c>
      <c r="T143" s="136">
        <f t="shared" si="78"/>
        <v>0</v>
      </c>
      <c r="U143" s="136">
        <f t="shared" si="78"/>
        <v>0</v>
      </c>
      <c r="V143" s="136">
        <f t="shared" si="79"/>
        <v>0</v>
      </c>
      <c r="W143" s="136">
        <f t="shared" si="79"/>
        <v>0</v>
      </c>
      <c r="X143" s="136">
        <f t="shared" si="79"/>
        <v>0</v>
      </c>
      <c r="Y143" s="136">
        <f t="shared" si="79"/>
        <v>0</v>
      </c>
      <c r="Z143" s="136">
        <f t="shared" si="79"/>
        <v>0</v>
      </c>
      <c r="AA143" s="136">
        <f t="shared" si="79"/>
        <v>0</v>
      </c>
      <c r="AB143" s="138">
        <f t="shared" si="79"/>
        <v>0</v>
      </c>
    </row>
    <row r="144" spans="1:28" s="56" customFormat="1" ht="37.5">
      <c r="A144" s="82"/>
      <c r="B144" s="113"/>
      <c r="C144" s="43" t="s">
        <v>100</v>
      </c>
      <c r="D144" s="134" t="s">
        <v>395</v>
      </c>
      <c r="E144" s="44" t="s">
        <v>18</v>
      </c>
      <c r="F144" s="44" t="s">
        <v>36</v>
      </c>
      <c r="G144" s="57">
        <v>6810010490</v>
      </c>
      <c r="H144" s="44" t="s">
        <v>101</v>
      </c>
      <c r="I144" s="136">
        <f t="shared" si="75"/>
        <v>70000</v>
      </c>
      <c r="J144" s="136">
        <v>70000</v>
      </c>
      <c r="K144" s="136">
        <f t="shared" si="69"/>
        <v>0</v>
      </c>
      <c r="L144" s="137">
        <v>70000</v>
      </c>
      <c r="M144" s="137"/>
      <c r="N144" s="137"/>
      <c r="O144" s="136"/>
      <c r="P144" s="136"/>
      <c r="Q144" s="136"/>
      <c r="R144" s="136"/>
      <c r="S144" s="136"/>
      <c r="T144" s="136"/>
      <c r="U144" s="136"/>
      <c r="V144" s="136"/>
      <c r="W144" s="136"/>
      <c r="X144" s="136"/>
      <c r="Y144" s="136"/>
      <c r="Z144" s="136"/>
      <c r="AA144" s="136"/>
      <c r="AB144" s="138"/>
    </row>
    <row r="145" spans="1:28" s="56" customFormat="1" ht="37.5">
      <c r="A145" s="82"/>
      <c r="B145" s="113"/>
      <c r="C145" s="43" t="s">
        <v>324</v>
      </c>
      <c r="D145" s="134" t="s">
        <v>395</v>
      </c>
      <c r="E145" s="44" t="s">
        <v>18</v>
      </c>
      <c r="F145" s="44" t="s">
        <v>36</v>
      </c>
      <c r="G145" s="57">
        <v>7100000000</v>
      </c>
      <c r="H145" s="44"/>
      <c r="I145" s="136">
        <f t="shared" si="75"/>
        <v>426000</v>
      </c>
      <c r="J145" s="136">
        <f>J146</f>
        <v>426000</v>
      </c>
      <c r="K145" s="136">
        <f t="shared" si="69"/>
        <v>0</v>
      </c>
      <c r="L145" s="137"/>
      <c r="M145" s="137"/>
      <c r="N145" s="137"/>
      <c r="O145" s="136"/>
      <c r="P145" s="136"/>
      <c r="Q145" s="136"/>
      <c r="R145" s="136"/>
      <c r="S145" s="136"/>
      <c r="T145" s="136"/>
      <c r="U145" s="136"/>
      <c r="V145" s="136">
        <f t="shared" ref="V145:X147" si="80">V146</f>
        <v>126000</v>
      </c>
      <c r="W145" s="136">
        <f t="shared" si="80"/>
        <v>200000</v>
      </c>
      <c r="X145" s="136">
        <f t="shared" si="80"/>
        <v>100000</v>
      </c>
      <c r="Y145" s="136"/>
      <c r="Z145" s="136"/>
      <c r="AA145" s="136"/>
      <c r="AB145" s="138"/>
    </row>
    <row r="146" spans="1:28" s="56" customFormat="1" ht="56.25">
      <c r="A146" s="82"/>
      <c r="B146" s="113"/>
      <c r="C146" s="43" t="s">
        <v>325</v>
      </c>
      <c r="D146" s="134" t="s">
        <v>395</v>
      </c>
      <c r="E146" s="44" t="s">
        <v>18</v>
      </c>
      <c r="F146" s="44" t="s">
        <v>36</v>
      </c>
      <c r="G146" s="57">
        <v>7110000000</v>
      </c>
      <c r="H146" s="44"/>
      <c r="I146" s="136">
        <f t="shared" si="75"/>
        <v>426000</v>
      </c>
      <c r="J146" s="136">
        <f>J147</f>
        <v>426000</v>
      </c>
      <c r="K146" s="136">
        <f t="shared" si="69"/>
        <v>0</v>
      </c>
      <c r="L146" s="137"/>
      <c r="M146" s="137"/>
      <c r="N146" s="137"/>
      <c r="O146" s="136"/>
      <c r="P146" s="136"/>
      <c r="Q146" s="136"/>
      <c r="R146" s="136"/>
      <c r="S146" s="136"/>
      <c r="T146" s="136"/>
      <c r="U146" s="136"/>
      <c r="V146" s="136">
        <f t="shared" si="80"/>
        <v>126000</v>
      </c>
      <c r="W146" s="136">
        <f t="shared" si="80"/>
        <v>200000</v>
      </c>
      <c r="X146" s="136">
        <f t="shared" si="80"/>
        <v>100000</v>
      </c>
      <c r="Y146" s="136"/>
      <c r="Z146" s="136"/>
      <c r="AA146" s="136"/>
      <c r="AB146" s="138"/>
    </row>
    <row r="147" spans="1:28" s="56" customFormat="1" ht="37.5">
      <c r="A147" s="82"/>
      <c r="B147" s="113"/>
      <c r="C147" s="43" t="s">
        <v>326</v>
      </c>
      <c r="D147" s="134" t="s">
        <v>395</v>
      </c>
      <c r="E147" s="44" t="s">
        <v>18</v>
      </c>
      <c r="F147" s="44" t="s">
        <v>36</v>
      </c>
      <c r="G147" s="57">
        <v>7110010610</v>
      </c>
      <c r="H147" s="44"/>
      <c r="I147" s="136">
        <f t="shared" si="75"/>
        <v>426000</v>
      </c>
      <c r="J147" s="136">
        <f>J148</f>
        <v>426000</v>
      </c>
      <c r="K147" s="136">
        <f t="shared" si="69"/>
        <v>0</v>
      </c>
      <c r="L147" s="137"/>
      <c r="M147" s="137"/>
      <c r="N147" s="137"/>
      <c r="O147" s="136"/>
      <c r="P147" s="136"/>
      <c r="Q147" s="136"/>
      <c r="R147" s="136"/>
      <c r="S147" s="136"/>
      <c r="T147" s="136"/>
      <c r="U147" s="136"/>
      <c r="V147" s="136">
        <f t="shared" si="80"/>
        <v>126000</v>
      </c>
      <c r="W147" s="136">
        <f t="shared" si="80"/>
        <v>200000</v>
      </c>
      <c r="X147" s="136">
        <f t="shared" si="80"/>
        <v>100000</v>
      </c>
      <c r="Y147" s="136"/>
      <c r="Z147" s="136"/>
      <c r="AA147" s="136"/>
      <c r="AB147" s="138"/>
    </row>
    <row r="148" spans="1:28" s="56" customFormat="1" ht="37.5">
      <c r="A148" s="82"/>
      <c r="B148" s="113"/>
      <c r="C148" s="43" t="s">
        <v>100</v>
      </c>
      <c r="D148" s="134" t="s">
        <v>395</v>
      </c>
      <c r="E148" s="44" t="s">
        <v>18</v>
      </c>
      <c r="F148" s="44" t="s">
        <v>36</v>
      </c>
      <c r="G148" s="57">
        <v>7110010610</v>
      </c>
      <c r="H148" s="44" t="s">
        <v>101</v>
      </c>
      <c r="I148" s="136">
        <f t="shared" si="75"/>
        <v>426000</v>
      </c>
      <c r="J148" s="136">
        <v>426000</v>
      </c>
      <c r="K148" s="136">
        <f t="shared" si="69"/>
        <v>0</v>
      </c>
      <c r="L148" s="137"/>
      <c r="M148" s="137"/>
      <c r="N148" s="137"/>
      <c r="O148" s="136"/>
      <c r="P148" s="136"/>
      <c r="Q148" s="136"/>
      <c r="R148" s="136"/>
      <c r="S148" s="136"/>
      <c r="T148" s="136"/>
      <c r="U148" s="136"/>
      <c r="V148" s="136">
        <v>126000</v>
      </c>
      <c r="W148" s="136">
        <v>200000</v>
      </c>
      <c r="X148" s="136">
        <v>100000</v>
      </c>
      <c r="Y148" s="136"/>
      <c r="Z148" s="136"/>
      <c r="AA148" s="136"/>
      <c r="AB148" s="138"/>
    </row>
    <row r="149" spans="1:28" s="56" customFormat="1">
      <c r="A149" s="82"/>
      <c r="B149" s="113"/>
      <c r="C149" s="43" t="s">
        <v>38</v>
      </c>
      <c r="D149" s="134" t="s">
        <v>395</v>
      </c>
      <c r="E149" s="44" t="s">
        <v>20</v>
      </c>
      <c r="F149" s="44" t="s">
        <v>79</v>
      </c>
      <c r="G149" s="57"/>
      <c r="H149" s="44"/>
      <c r="I149" s="136">
        <f t="shared" si="75"/>
        <v>25164690.289999999</v>
      </c>
      <c r="J149" s="136">
        <f>J155+J160+J150</f>
        <v>20058758.550000001</v>
      </c>
      <c r="K149" s="136">
        <f t="shared" si="69"/>
        <v>5105931.7399999984</v>
      </c>
      <c r="L149" s="137">
        <f t="shared" ref="L149:AB149" si="81">L155+L160+L150</f>
        <v>27345700</v>
      </c>
      <c r="M149" s="137">
        <f t="shared" si="81"/>
        <v>0</v>
      </c>
      <c r="N149" s="137">
        <f t="shared" si="81"/>
        <v>0</v>
      </c>
      <c r="O149" s="136">
        <f t="shared" si="81"/>
        <v>6507538.29</v>
      </c>
      <c r="P149" s="136">
        <f t="shared" si="81"/>
        <v>0</v>
      </c>
      <c r="Q149" s="136">
        <f t="shared" si="81"/>
        <v>0</v>
      </c>
      <c r="R149" s="136">
        <f t="shared" si="81"/>
        <v>0</v>
      </c>
      <c r="S149" s="136">
        <f t="shared" si="81"/>
        <v>0</v>
      </c>
      <c r="T149" s="136">
        <f t="shared" si="81"/>
        <v>1280000</v>
      </c>
      <c r="U149" s="136">
        <f t="shared" si="81"/>
        <v>0</v>
      </c>
      <c r="V149" s="136">
        <f t="shared" si="81"/>
        <v>-270008</v>
      </c>
      <c r="W149" s="136">
        <f t="shared" si="81"/>
        <v>0</v>
      </c>
      <c r="X149" s="136">
        <f t="shared" si="81"/>
        <v>0</v>
      </c>
      <c r="Y149" s="136">
        <f t="shared" si="81"/>
        <v>625160</v>
      </c>
      <c r="Z149" s="136">
        <f t="shared" si="81"/>
        <v>0</v>
      </c>
      <c r="AA149" s="136">
        <f t="shared" si="81"/>
        <v>-10323700</v>
      </c>
      <c r="AB149" s="138">
        <f t="shared" si="81"/>
        <v>0</v>
      </c>
    </row>
    <row r="150" spans="1:28" s="56" customFormat="1">
      <c r="A150" s="82"/>
      <c r="B150" s="113"/>
      <c r="C150" s="43" t="s">
        <v>40</v>
      </c>
      <c r="D150" s="134" t="s">
        <v>395</v>
      </c>
      <c r="E150" s="44" t="s">
        <v>20</v>
      </c>
      <c r="F150" s="44" t="s">
        <v>41</v>
      </c>
      <c r="G150" s="57"/>
      <c r="H150" s="44"/>
      <c r="I150" s="136">
        <f t="shared" si="75"/>
        <v>1215160</v>
      </c>
      <c r="J150" s="136">
        <f>J151</f>
        <v>1185547.2</v>
      </c>
      <c r="K150" s="136">
        <f t="shared" si="69"/>
        <v>29612.800000000047</v>
      </c>
      <c r="L150" s="137">
        <f t="shared" ref="L150:U153" si="82">L151</f>
        <v>1120000</v>
      </c>
      <c r="M150" s="137">
        <f t="shared" si="82"/>
        <v>0</v>
      </c>
      <c r="N150" s="137">
        <f t="shared" si="82"/>
        <v>0</v>
      </c>
      <c r="O150" s="136">
        <f t="shared" si="82"/>
        <v>0</v>
      </c>
      <c r="P150" s="136">
        <f t="shared" si="82"/>
        <v>0</v>
      </c>
      <c r="Q150" s="136">
        <f t="shared" si="82"/>
        <v>0</v>
      </c>
      <c r="R150" s="136">
        <f t="shared" si="82"/>
        <v>0</v>
      </c>
      <c r="S150" s="136">
        <f t="shared" si="82"/>
        <v>0</v>
      </c>
      <c r="T150" s="136">
        <f t="shared" si="82"/>
        <v>0</v>
      </c>
      <c r="U150" s="136">
        <f t="shared" si="82"/>
        <v>0</v>
      </c>
      <c r="V150" s="136">
        <f t="shared" ref="V150:AE153" si="83">V151</f>
        <v>0</v>
      </c>
      <c r="W150" s="136">
        <f t="shared" si="83"/>
        <v>0</v>
      </c>
      <c r="X150" s="136">
        <f t="shared" si="83"/>
        <v>0</v>
      </c>
      <c r="Y150" s="136">
        <f t="shared" si="83"/>
        <v>95160</v>
      </c>
      <c r="Z150" s="136">
        <f t="shared" si="83"/>
        <v>0</v>
      </c>
      <c r="AA150" s="136">
        <f t="shared" si="83"/>
        <v>0</v>
      </c>
      <c r="AB150" s="138">
        <f t="shared" si="83"/>
        <v>0</v>
      </c>
    </row>
    <row r="151" spans="1:28" s="56" customFormat="1" ht="37.5">
      <c r="A151" s="82"/>
      <c r="B151" s="113"/>
      <c r="C151" s="43" t="s">
        <v>226</v>
      </c>
      <c r="D151" s="134" t="s">
        <v>395</v>
      </c>
      <c r="E151" s="44" t="s">
        <v>20</v>
      </c>
      <c r="F151" s="44" t="s">
        <v>41</v>
      </c>
      <c r="G151" s="57">
        <v>6200000000</v>
      </c>
      <c r="H151" s="44"/>
      <c r="I151" s="136">
        <f t="shared" si="75"/>
        <v>1215160</v>
      </c>
      <c r="J151" s="136">
        <f>J152</f>
        <v>1185547.2</v>
      </c>
      <c r="K151" s="136">
        <f t="shared" si="69"/>
        <v>29612.800000000047</v>
      </c>
      <c r="L151" s="137">
        <f t="shared" si="82"/>
        <v>1120000</v>
      </c>
      <c r="M151" s="137">
        <f t="shared" si="82"/>
        <v>0</v>
      </c>
      <c r="N151" s="137">
        <f t="shared" si="82"/>
        <v>0</v>
      </c>
      <c r="O151" s="136">
        <f t="shared" si="82"/>
        <v>0</v>
      </c>
      <c r="P151" s="136">
        <f t="shared" si="82"/>
        <v>0</v>
      </c>
      <c r="Q151" s="136">
        <f t="shared" si="82"/>
        <v>0</v>
      </c>
      <c r="R151" s="136">
        <f t="shared" si="82"/>
        <v>0</v>
      </c>
      <c r="S151" s="136">
        <f t="shared" si="82"/>
        <v>0</v>
      </c>
      <c r="T151" s="136">
        <f t="shared" si="82"/>
        <v>0</v>
      </c>
      <c r="U151" s="136">
        <f t="shared" si="82"/>
        <v>0</v>
      </c>
      <c r="V151" s="136">
        <f t="shared" si="83"/>
        <v>0</v>
      </c>
      <c r="W151" s="136">
        <f t="shared" si="83"/>
        <v>0</v>
      </c>
      <c r="X151" s="136">
        <f t="shared" si="83"/>
        <v>0</v>
      </c>
      <c r="Y151" s="136">
        <f t="shared" si="83"/>
        <v>95160</v>
      </c>
      <c r="Z151" s="136">
        <f t="shared" si="83"/>
        <v>0</v>
      </c>
      <c r="AA151" s="136">
        <f t="shared" si="83"/>
        <v>0</v>
      </c>
      <c r="AB151" s="138">
        <f t="shared" si="83"/>
        <v>0</v>
      </c>
    </row>
    <row r="152" spans="1:28" s="56" customFormat="1" ht="37.5">
      <c r="A152" s="82"/>
      <c r="B152" s="113"/>
      <c r="C152" s="43" t="s">
        <v>235</v>
      </c>
      <c r="D152" s="134" t="s">
        <v>395</v>
      </c>
      <c r="E152" s="44" t="s">
        <v>20</v>
      </c>
      <c r="F152" s="44" t="s">
        <v>41</v>
      </c>
      <c r="G152" s="57">
        <v>6240000000</v>
      </c>
      <c r="H152" s="44"/>
      <c r="I152" s="136">
        <f t="shared" si="75"/>
        <v>1215160</v>
      </c>
      <c r="J152" s="136">
        <f>J153</f>
        <v>1185547.2</v>
      </c>
      <c r="K152" s="136">
        <f t="shared" si="69"/>
        <v>29612.800000000047</v>
      </c>
      <c r="L152" s="137">
        <f t="shared" si="82"/>
        <v>1120000</v>
      </c>
      <c r="M152" s="137">
        <f t="shared" si="82"/>
        <v>0</v>
      </c>
      <c r="N152" s="137">
        <f t="shared" si="82"/>
        <v>0</v>
      </c>
      <c r="O152" s="136">
        <f t="shared" si="82"/>
        <v>0</v>
      </c>
      <c r="P152" s="136">
        <f t="shared" si="82"/>
        <v>0</v>
      </c>
      <c r="Q152" s="136">
        <f t="shared" si="82"/>
        <v>0</v>
      </c>
      <c r="R152" s="136">
        <f t="shared" si="82"/>
        <v>0</v>
      </c>
      <c r="S152" s="136">
        <f t="shared" si="82"/>
        <v>0</v>
      </c>
      <c r="T152" s="136">
        <f t="shared" si="82"/>
        <v>0</v>
      </c>
      <c r="U152" s="136">
        <f t="shared" si="82"/>
        <v>0</v>
      </c>
      <c r="V152" s="136">
        <f t="shared" si="83"/>
        <v>0</v>
      </c>
      <c r="W152" s="136">
        <f t="shared" si="83"/>
        <v>0</v>
      </c>
      <c r="X152" s="136">
        <f t="shared" si="83"/>
        <v>0</v>
      </c>
      <c r="Y152" s="136">
        <f t="shared" si="83"/>
        <v>95160</v>
      </c>
      <c r="Z152" s="136">
        <f t="shared" si="83"/>
        <v>0</v>
      </c>
      <c r="AA152" s="136">
        <f t="shared" si="83"/>
        <v>0</v>
      </c>
      <c r="AB152" s="138">
        <f t="shared" si="83"/>
        <v>0</v>
      </c>
    </row>
    <row r="153" spans="1:28" s="56" customFormat="1" ht="56.25">
      <c r="A153" s="82"/>
      <c r="B153" s="113"/>
      <c r="C153" s="43" t="s">
        <v>236</v>
      </c>
      <c r="D153" s="134" t="s">
        <v>395</v>
      </c>
      <c r="E153" s="44" t="s">
        <v>20</v>
      </c>
      <c r="F153" s="44" t="s">
        <v>41</v>
      </c>
      <c r="G153" s="57">
        <v>6240010070</v>
      </c>
      <c r="H153" s="44"/>
      <c r="I153" s="136">
        <f t="shared" si="75"/>
        <v>1215160</v>
      </c>
      <c r="J153" s="136">
        <f>J154</f>
        <v>1185547.2</v>
      </c>
      <c r="K153" s="136">
        <f t="shared" si="69"/>
        <v>29612.800000000047</v>
      </c>
      <c r="L153" s="137">
        <f t="shared" si="82"/>
        <v>1120000</v>
      </c>
      <c r="M153" s="137">
        <f t="shared" si="82"/>
        <v>0</v>
      </c>
      <c r="N153" s="137">
        <f t="shared" si="82"/>
        <v>0</v>
      </c>
      <c r="O153" s="136">
        <f t="shared" si="82"/>
        <v>0</v>
      </c>
      <c r="P153" s="136">
        <f t="shared" si="82"/>
        <v>0</v>
      </c>
      <c r="Q153" s="136">
        <f t="shared" si="82"/>
        <v>0</v>
      </c>
      <c r="R153" s="136">
        <f t="shared" si="82"/>
        <v>0</v>
      </c>
      <c r="S153" s="136">
        <f t="shared" si="82"/>
        <v>0</v>
      </c>
      <c r="T153" s="136">
        <f t="shared" si="82"/>
        <v>0</v>
      </c>
      <c r="U153" s="136">
        <f t="shared" si="82"/>
        <v>0</v>
      </c>
      <c r="V153" s="136">
        <f t="shared" si="83"/>
        <v>0</v>
      </c>
      <c r="W153" s="136">
        <f t="shared" si="83"/>
        <v>0</v>
      </c>
      <c r="X153" s="136">
        <f t="shared" si="83"/>
        <v>0</v>
      </c>
      <c r="Y153" s="136">
        <f t="shared" si="83"/>
        <v>95160</v>
      </c>
      <c r="Z153" s="136">
        <f t="shared" si="83"/>
        <v>0</v>
      </c>
      <c r="AA153" s="136">
        <f t="shared" si="83"/>
        <v>0</v>
      </c>
      <c r="AB153" s="138">
        <f t="shared" si="83"/>
        <v>0</v>
      </c>
    </row>
    <row r="154" spans="1:28" s="56" customFormat="1" ht="37.5">
      <c r="A154" s="82"/>
      <c r="B154" s="113"/>
      <c r="C154" s="43" t="s">
        <v>100</v>
      </c>
      <c r="D154" s="134" t="s">
        <v>395</v>
      </c>
      <c r="E154" s="44" t="s">
        <v>20</v>
      </c>
      <c r="F154" s="44" t="s">
        <v>41</v>
      </c>
      <c r="G154" s="57">
        <v>6240010070</v>
      </c>
      <c r="H154" s="44" t="s">
        <v>101</v>
      </c>
      <c r="I154" s="136">
        <f t="shared" si="75"/>
        <v>1215160</v>
      </c>
      <c r="J154" s="136">
        <v>1185547.2</v>
      </c>
      <c r="K154" s="136">
        <f t="shared" si="69"/>
        <v>29612.800000000047</v>
      </c>
      <c r="L154" s="137">
        <v>1120000</v>
      </c>
      <c r="M154" s="137"/>
      <c r="N154" s="137"/>
      <c r="O154" s="136"/>
      <c r="P154" s="136"/>
      <c r="Q154" s="136"/>
      <c r="R154" s="136"/>
      <c r="S154" s="136"/>
      <c r="T154" s="136"/>
      <c r="U154" s="136"/>
      <c r="V154" s="136"/>
      <c r="W154" s="136"/>
      <c r="X154" s="136"/>
      <c r="Y154" s="136">
        <v>95160</v>
      </c>
      <c r="Z154" s="136"/>
      <c r="AA154" s="136"/>
      <c r="AB154" s="138"/>
    </row>
    <row r="155" spans="1:28" s="56" customFormat="1">
      <c r="A155" s="82"/>
      <c r="B155" s="113"/>
      <c r="C155" s="43" t="s">
        <v>42</v>
      </c>
      <c r="D155" s="134" t="s">
        <v>395</v>
      </c>
      <c r="E155" s="44" t="s">
        <v>20</v>
      </c>
      <c r="F155" s="44" t="s">
        <v>32</v>
      </c>
      <c r="G155" s="57"/>
      <c r="H155" s="44"/>
      <c r="I155" s="136">
        <f t="shared" si="75"/>
        <v>13657838.289999999</v>
      </c>
      <c r="J155" s="136">
        <f>J156</f>
        <v>8661601.3499999996</v>
      </c>
      <c r="K155" s="136">
        <f t="shared" si="69"/>
        <v>4996236.9399999995</v>
      </c>
      <c r="L155" s="137">
        <f t="shared" ref="L155:U158" si="84">L156</f>
        <v>7150300</v>
      </c>
      <c r="M155" s="137">
        <f t="shared" si="84"/>
        <v>0</v>
      </c>
      <c r="N155" s="137">
        <f t="shared" si="84"/>
        <v>0</v>
      </c>
      <c r="O155" s="136">
        <f t="shared" si="84"/>
        <v>6507538.29</v>
      </c>
      <c r="P155" s="136">
        <f t="shared" si="84"/>
        <v>0</v>
      </c>
      <c r="Q155" s="136">
        <f t="shared" si="84"/>
        <v>0</v>
      </c>
      <c r="R155" s="136">
        <f t="shared" si="84"/>
        <v>0</v>
      </c>
      <c r="S155" s="136">
        <f t="shared" si="84"/>
        <v>0</v>
      </c>
      <c r="T155" s="136">
        <f t="shared" si="84"/>
        <v>0</v>
      </c>
      <c r="U155" s="136">
        <f t="shared" si="84"/>
        <v>0</v>
      </c>
      <c r="V155" s="136">
        <f t="shared" ref="V155:AE158" si="85">V156</f>
        <v>0</v>
      </c>
      <c r="W155" s="136">
        <f t="shared" si="85"/>
        <v>0</v>
      </c>
      <c r="X155" s="136">
        <f t="shared" si="85"/>
        <v>0</v>
      </c>
      <c r="Y155" s="136">
        <f t="shared" si="85"/>
        <v>0</v>
      </c>
      <c r="Z155" s="136">
        <f t="shared" si="85"/>
        <v>0</v>
      </c>
      <c r="AA155" s="136">
        <f t="shared" si="85"/>
        <v>0</v>
      </c>
      <c r="AB155" s="138">
        <f t="shared" si="85"/>
        <v>0</v>
      </c>
    </row>
    <row r="156" spans="1:28" s="56" customFormat="1" ht="50.65" customHeight="1">
      <c r="A156" s="82"/>
      <c r="B156" s="113"/>
      <c r="C156" s="79" t="s">
        <v>242</v>
      </c>
      <c r="D156" s="134" t="s">
        <v>395</v>
      </c>
      <c r="E156" s="44" t="s">
        <v>20</v>
      </c>
      <c r="F156" s="44" t="s">
        <v>32</v>
      </c>
      <c r="G156" s="57">
        <v>6400000000</v>
      </c>
      <c r="H156" s="44"/>
      <c r="I156" s="136">
        <f t="shared" si="75"/>
        <v>13657838.289999999</v>
      </c>
      <c r="J156" s="136">
        <f>J157</f>
        <v>8661601.3499999996</v>
      </c>
      <c r="K156" s="136">
        <f t="shared" si="69"/>
        <v>4996236.9399999995</v>
      </c>
      <c r="L156" s="137">
        <f t="shared" si="84"/>
        <v>7150300</v>
      </c>
      <c r="M156" s="137">
        <f t="shared" si="84"/>
        <v>0</v>
      </c>
      <c r="N156" s="137">
        <f t="shared" si="84"/>
        <v>0</v>
      </c>
      <c r="O156" s="136">
        <f t="shared" si="84"/>
        <v>6507538.29</v>
      </c>
      <c r="P156" s="136">
        <f t="shared" si="84"/>
        <v>0</v>
      </c>
      <c r="Q156" s="136">
        <f t="shared" si="84"/>
        <v>0</v>
      </c>
      <c r="R156" s="136">
        <f t="shared" si="84"/>
        <v>0</v>
      </c>
      <c r="S156" s="136">
        <f t="shared" si="84"/>
        <v>0</v>
      </c>
      <c r="T156" s="136">
        <f t="shared" si="84"/>
        <v>0</v>
      </c>
      <c r="U156" s="136">
        <f t="shared" si="84"/>
        <v>0</v>
      </c>
      <c r="V156" s="136">
        <f t="shared" si="85"/>
        <v>0</v>
      </c>
      <c r="W156" s="136">
        <f t="shared" si="85"/>
        <v>0</v>
      </c>
      <c r="X156" s="136">
        <f t="shared" si="85"/>
        <v>0</v>
      </c>
      <c r="Y156" s="136">
        <f t="shared" si="85"/>
        <v>0</v>
      </c>
      <c r="Z156" s="136">
        <f t="shared" si="85"/>
        <v>0</v>
      </c>
      <c r="AA156" s="136">
        <f t="shared" si="85"/>
        <v>0</v>
      </c>
      <c r="AB156" s="138">
        <f t="shared" si="85"/>
        <v>0</v>
      </c>
    </row>
    <row r="157" spans="1:28" s="56" customFormat="1" ht="56.25">
      <c r="A157" s="82"/>
      <c r="B157" s="113"/>
      <c r="C157" s="43" t="s">
        <v>243</v>
      </c>
      <c r="D157" s="134" t="s">
        <v>395</v>
      </c>
      <c r="E157" s="44" t="s">
        <v>20</v>
      </c>
      <c r="F157" s="44" t="s">
        <v>32</v>
      </c>
      <c r="G157" s="57">
        <v>6410000000</v>
      </c>
      <c r="H157" s="44"/>
      <c r="I157" s="136">
        <f t="shared" si="75"/>
        <v>13657838.289999999</v>
      </c>
      <c r="J157" s="136">
        <f>J158</f>
        <v>8661601.3499999996</v>
      </c>
      <c r="K157" s="136">
        <f t="shared" si="69"/>
        <v>4996236.9399999995</v>
      </c>
      <c r="L157" s="137">
        <f t="shared" si="84"/>
        <v>7150300</v>
      </c>
      <c r="M157" s="137">
        <f t="shared" si="84"/>
        <v>0</v>
      </c>
      <c r="N157" s="137">
        <f t="shared" si="84"/>
        <v>0</v>
      </c>
      <c r="O157" s="136">
        <f t="shared" si="84"/>
        <v>6507538.29</v>
      </c>
      <c r="P157" s="136">
        <f t="shared" si="84"/>
        <v>0</v>
      </c>
      <c r="Q157" s="136">
        <f t="shared" si="84"/>
        <v>0</v>
      </c>
      <c r="R157" s="136">
        <f t="shared" si="84"/>
        <v>0</v>
      </c>
      <c r="S157" s="136">
        <f t="shared" si="84"/>
        <v>0</v>
      </c>
      <c r="T157" s="136">
        <f t="shared" si="84"/>
        <v>0</v>
      </c>
      <c r="U157" s="136">
        <f t="shared" si="84"/>
        <v>0</v>
      </c>
      <c r="V157" s="136">
        <f t="shared" si="85"/>
        <v>0</v>
      </c>
      <c r="W157" s="136">
        <f t="shared" si="85"/>
        <v>0</v>
      </c>
      <c r="X157" s="136">
        <f t="shared" si="85"/>
        <v>0</v>
      </c>
      <c r="Y157" s="136">
        <f t="shared" si="85"/>
        <v>0</v>
      </c>
      <c r="Z157" s="136">
        <f t="shared" si="85"/>
        <v>0</v>
      </c>
      <c r="AA157" s="136">
        <f t="shared" si="85"/>
        <v>0</v>
      </c>
      <c r="AB157" s="138">
        <f t="shared" si="85"/>
        <v>0</v>
      </c>
    </row>
    <row r="158" spans="1:28" s="56" customFormat="1" ht="75">
      <c r="A158" s="82"/>
      <c r="B158" s="113"/>
      <c r="C158" s="43" t="s">
        <v>244</v>
      </c>
      <c r="D158" s="134" t="s">
        <v>395</v>
      </c>
      <c r="E158" s="44" t="s">
        <v>20</v>
      </c>
      <c r="F158" s="44" t="s">
        <v>32</v>
      </c>
      <c r="G158" s="57">
        <v>6410010250</v>
      </c>
      <c r="H158" s="44"/>
      <c r="I158" s="136">
        <f t="shared" si="75"/>
        <v>13657838.289999999</v>
      </c>
      <c r="J158" s="136">
        <f>J159</f>
        <v>8661601.3499999996</v>
      </c>
      <c r="K158" s="136">
        <f t="shared" si="69"/>
        <v>4996236.9399999995</v>
      </c>
      <c r="L158" s="137">
        <f t="shared" si="84"/>
        <v>7150300</v>
      </c>
      <c r="M158" s="137">
        <f t="shared" si="84"/>
        <v>0</v>
      </c>
      <c r="N158" s="137">
        <f t="shared" si="84"/>
        <v>0</v>
      </c>
      <c r="O158" s="136">
        <f t="shared" si="84"/>
        <v>6507538.29</v>
      </c>
      <c r="P158" s="136">
        <f t="shared" si="84"/>
        <v>0</v>
      </c>
      <c r="Q158" s="136">
        <f t="shared" si="84"/>
        <v>0</v>
      </c>
      <c r="R158" s="136">
        <f t="shared" si="84"/>
        <v>0</v>
      </c>
      <c r="S158" s="136">
        <f t="shared" si="84"/>
        <v>0</v>
      </c>
      <c r="T158" s="136">
        <f t="shared" si="84"/>
        <v>0</v>
      </c>
      <c r="U158" s="136">
        <f t="shared" si="84"/>
        <v>0</v>
      </c>
      <c r="V158" s="136">
        <f t="shared" si="85"/>
        <v>0</v>
      </c>
      <c r="W158" s="136">
        <f t="shared" si="85"/>
        <v>0</v>
      </c>
      <c r="X158" s="136">
        <f t="shared" si="85"/>
        <v>0</v>
      </c>
      <c r="Y158" s="136">
        <f t="shared" si="85"/>
        <v>0</v>
      </c>
      <c r="Z158" s="136">
        <f t="shared" si="85"/>
        <v>0</v>
      </c>
      <c r="AA158" s="136">
        <f t="shared" si="85"/>
        <v>0</v>
      </c>
      <c r="AB158" s="138">
        <f t="shared" si="85"/>
        <v>0</v>
      </c>
    </row>
    <row r="159" spans="1:28" s="56" customFormat="1" ht="37.5">
      <c r="A159" s="82"/>
      <c r="B159" s="113"/>
      <c r="C159" s="43" t="s">
        <v>100</v>
      </c>
      <c r="D159" s="134" t="s">
        <v>395</v>
      </c>
      <c r="E159" s="44" t="s">
        <v>20</v>
      </c>
      <c r="F159" s="44" t="s">
        <v>32</v>
      </c>
      <c r="G159" s="57">
        <v>6410010250</v>
      </c>
      <c r="H159" s="44" t="s">
        <v>101</v>
      </c>
      <c r="I159" s="136">
        <f t="shared" si="75"/>
        <v>13657838.289999999</v>
      </c>
      <c r="J159" s="136">
        <v>8661601.3499999996</v>
      </c>
      <c r="K159" s="136">
        <f t="shared" si="69"/>
        <v>4996236.9399999995</v>
      </c>
      <c r="L159" s="137">
        <v>7150300</v>
      </c>
      <c r="M159" s="137"/>
      <c r="N159" s="137"/>
      <c r="O159" s="136">
        <v>6507538.29</v>
      </c>
      <c r="P159" s="136"/>
      <c r="Q159" s="136"/>
      <c r="R159" s="136"/>
      <c r="S159" s="136"/>
      <c r="T159" s="136"/>
      <c r="U159" s="136"/>
      <c r="V159" s="136"/>
      <c r="W159" s="136"/>
      <c r="X159" s="136"/>
      <c r="Y159" s="136"/>
      <c r="Z159" s="136"/>
      <c r="AA159" s="136"/>
      <c r="AB159" s="138"/>
    </row>
    <row r="160" spans="1:28" s="56" customFormat="1">
      <c r="A160" s="82"/>
      <c r="B160" s="113"/>
      <c r="C160" s="43" t="s">
        <v>43</v>
      </c>
      <c r="D160" s="134" t="s">
        <v>395</v>
      </c>
      <c r="E160" s="44" t="s">
        <v>20</v>
      </c>
      <c r="F160" s="44" t="s">
        <v>44</v>
      </c>
      <c r="G160" s="57"/>
      <c r="H160" s="44"/>
      <c r="I160" s="136">
        <f t="shared" si="75"/>
        <v>10291692</v>
      </c>
      <c r="J160" s="136">
        <f>J161+J165+J169+J176</f>
        <v>10211610</v>
      </c>
      <c r="K160" s="136">
        <f t="shared" si="69"/>
        <v>80082</v>
      </c>
      <c r="L160" s="137">
        <f t="shared" ref="L160:S160" si="86">L161+L165+L169</f>
        <v>19075400</v>
      </c>
      <c r="M160" s="137">
        <f t="shared" si="86"/>
        <v>0</v>
      </c>
      <c r="N160" s="137">
        <f t="shared" si="86"/>
        <v>0</v>
      </c>
      <c r="O160" s="136">
        <f t="shared" si="86"/>
        <v>0</v>
      </c>
      <c r="P160" s="136">
        <f t="shared" si="86"/>
        <v>0</v>
      </c>
      <c r="Q160" s="136">
        <f t="shared" si="86"/>
        <v>0</v>
      </c>
      <c r="R160" s="136">
        <f t="shared" si="86"/>
        <v>0</v>
      </c>
      <c r="S160" s="136">
        <f t="shared" si="86"/>
        <v>0</v>
      </c>
      <c r="T160" s="136">
        <f>T161+T165+T169+T176</f>
        <v>1280000</v>
      </c>
      <c r="U160" s="136">
        <f>U161+U165+U169</f>
        <v>0</v>
      </c>
      <c r="V160" s="136">
        <f>V161+V165+V169</f>
        <v>-270008</v>
      </c>
      <c r="W160" s="136">
        <f>W161+W165+W169</f>
        <v>0</v>
      </c>
      <c r="X160" s="136">
        <f>X161+X165+X169+X176</f>
        <v>0</v>
      </c>
      <c r="Y160" s="136">
        <f>Y161+Y165+Y169</f>
        <v>530000</v>
      </c>
      <c r="Z160" s="136">
        <f>Z161+Z165+Z169</f>
        <v>0</v>
      </c>
      <c r="AA160" s="136">
        <f>AA161+AA165+AA169</f>
        <v>-10323700</v>
      </c>
      <c r="AB160" s="138">
        <f>AB161+AB165+AB169</f>
        <v>0</v>
      </c>
    </row>
    <row r="161" spans="1:28" s="56" customFormat="1" ht="26.85" customHeight="1">
      <c r="A161" s="82"/>
      <c r="B161" s="113"/>
      <c r="C161" s="43" t="s">
        <v>156</v>
      </c>
      <c r="D161" s="134" t="s">
        <v>395</v>
      </c>
      <c r="E161" s="44" t="s">
        <v>20</v>
      </c>
      <c r="F161" s="44" t="s">
        <v>44</v>
      </c>
      <c r="G161" s="57">
        <v>5600000000</v>
      </c>
      <c r="H161" s="44"/>
      <c r="I161" s="136">
        <f t="shared" si="75"/>
        <v>215992</v>
      </c>
      <c r="J161" s="136">
        <f>J162</f>
        <v>215992</v>
      </c>
      <c r="K161" s="136">
        <f t="shared" si="69"/>
        <v>0</v>
      </c>
      <c r="L161" s="137">
        <f t="shared" ref="L161:U163" si="87">L162</f>
        <v>486000</v>
      </c>
      <c r="M161" s="137">
        <f t="shared" si="87"/>
        <v>0</v>
      </c>
      <c r="N161" s="137">
        <f t="shared" si="87"/>
        <v>0</v>
      </c>
      <c r="O161" s="136">
        <f t="shared" si="87"/>
        <v>0</v>
      </c>
      <c r="P161" s="136">
        <f t="shared" si="87"/>
        <v>0</v>
      </c>
      <c r="Q161" s="136">
        <f t="shared" si="87"/>
        <v>0</v>
      </c>
      <c r="R161" s="136">
        <f t="shared" si="87"/>
        <v>0</v>
      </c>
      <c r="S161" s="136">
        <f t="shared" si="87"/>
        <v>0</v>
      </c>
      <c r="T161" s="136">
        <f t="shared" si="87"/>
        <v>0</v>
      </c>
      <c r="U161" s="136">
        <f t="shared" si="87"/>
        <v>0</v>
      </c>
      <c r="V161" s="136">
        <f t="shared" ref="V161:AE163" si="88">V162</f>
        <v>-270008</v>
      </c>
      <c r="W161" s="136">
        <f t="shared" si="88"/>
        <v>0</v>
      </c>
      <c r="X161" s="136">
        <f t="shared" si="88"/>
        <v>0</v>
      </c>
      <c r="Y161" s="136">
        <f t="shared" si="88"/>
        <v>0</v>
      </c>
      <c r="Z161" s="136">
        <f t="shared" si="88"/>
        <v>0</v>
      </c>
      <c r="AA161" s="136">
        <f t="shared" si="88"/>
        <v>0</v>
      </c>
      <c r="AB161" s="138">
        <f t="shared" si="88"/>
        <v>0</v>
      </c>
    </row>
    <row r="162" spans="1:28" s="56" customFormat="1" ht="56.25">
      <c r="A162" s="82"/>
      <c r="B162" s="113"/>
      <c r="C162" s="43" t="s">
        <v>157</v>
      </c>
      <c r="D162" s="134" t="s">
        <v>395</v>
      </c>
      <c r="E162" s="44" t="s">
        <v>20</v>
      </c>
      <c r="F162" s="44" t="s">
        <v>44</v>
      </c>
      <c r="G162" s="57">
        <v>5610000000</v>
      </c>
      <c r="H162" s="44"/>
      <c r="I162" s="136">
        <f t="shared" si="75"/>
        <v>215992</v>
      </c>
      <c r="J162" s="136">
        <f>J163</f>
        <v>215992</v>
      </c>
      <c r="K162" s="136">
        <f t="shared" ref="K162:K193" si="89">I162-J162</f>
        <v>0</v>
      </c>
      <c r="L162" s="137">
        <f t="shared" si="87"/>
        <v>486000</v>
      </c>
      <c r="M162" s="137">
        <f t="shared" si="87"/>
        <v>0</v>
      </c>
      <c r="N162" s="137">
        <f t="shared" si="87"/>
        <v>0</v>
      </c>
      <c r="O162" s="136">
        <f t="shared" si="87"/>
        <v>0</v>
      </c>
      <c r="P162" s="136">
        <f t="shared" si="87"/>
        <v>0</v>
      </c>
      <c r="Q162" s="136">
        <f t="shared" si="87"/>
        <v>0</v>
      </c>
      <c r="R162" s="136">
        <f t="shared" si="87"/>
        <v>0</v>
      </c>
      <c r="S162" s="136">
        <f t="shared" si="87"/>
        <v>0</v>
      </c>
      <c r="T162" s="136">
        <f t="shared" si="87"/>
        <v>0</v>
      </c>
      <c r="U162" s="136">
        <f t="shared" si="87"/>
        <v>0</v>
      </c>
      <c r="V162" s="136">
        <f t="shared" si="88"/>
        <v>-270008</v>
      </c>
      <c r="W162" s="136">
        <f t="shared" si="88"/>
        <v>0</v>
      </c>
      <c r="X162" s="136">
        <f t="shared" si="88"/>
        <v>0</v>
      </c>
      <c r="Y162" s="136">
        <f t="shared" si="88"/>
        <v>0</v>
      </c>
      <c r="Z162" s="136">
        <f t="shared" si="88"/>
        <v>0</v>
      </c>
      <c r="AA162" s="136">
        <f t="shared" si="88"/>
        <v>0</v>
      </c>
      <c r="AB162" s="138">
        <f t="shared" si="88"/>
        <v>0</v>
      </c>
    </row>
    <row r="163" spans="1:28" s="56" customFormat="1" ht="37.5">
      <c r="A163" s="82"/>
      <c r="B163" s="113"/>
      <c r="C163" s="43" t="s">
        <v>158</v>
      </c>
      <c r="D163" s="134" t="s">
        <v>395</v>
      </c>
      <c r="E163" s="44" t="s">
        <v>20</v>
      </c>
      <c r="F163" s="44" t="s">
        <v>44</v>
      </c>
      <c r="G163" s="57">
        <v>5610010550</v>
      </c>
      <c r="H163" s="44"/>
      <c r="I163" s="136">
        <f t="shared" si="75"/>
        <v>215992</v>
      </c>
      <c r="J163" s="136">
        <f>J164</f>
        <v>215992</v>
      </c>
      <c r="K163" s="136">
        <f t="shared" si="89"/>
        <v>0</v>
      </c>
      <c r="L163" s="137">
        <f t="shared" si="87"/>
        <v>486000</v>
      </c>
      <c r="M163" s="137">
        <f t="shared" si="87"/>
        <v>0</v>
      </c>
      <c r="N163" s="137">
        <f t="shared" si="87"/>
        <v>0</v>
      </c>
      <c r="O163" s="136">
        <f t="shared" si="87"/>
        <v>0</v>
      </c>
      <c r="P163" s="136">
        <f t="shared" si="87"/>
        <v>0</v>
      </c>
      <c r="Q163" s="136">
        <f t="shared" si="87"/>
        <v>0</v>
      </c>
      <c r="R163" s="136">
        <f t="shared" si="87"/>
        <v>0</v>
      </c>
      <c r="S163" s="136">
        <f t="shared" si="87"/>
        <v>0</v>
      </c>
      <c r="T163" s="136">
        <f t="shared" si="87"/>
        <v>0</v>
      </c>
      <c r="U163" s="136">
        <f t="shared" si="87"/>
        <v>0</v>
      </c>
      <c r="V163" s="136">
        <f t="shared" si="88"/>
        <v>-270008</v>
      </c>
      <c r="W163" s="136">
        <f t="shared" si="88"/>
        <v>0</v>
      </c>
      <c r="X163" s="136">
        <f t="shared" si="88"/>
        <v>0</v>
      </c>
      <c r="Y163" s="136">
        <f t="shared" si="88"/>
        <v>0</v>
      </c>
      <c r="Z163" s="136">
        <f t="shared" si="88"/>
        <v>0</v>
      </c>
      <c r="AA163" s="136">
        <f t="shared" si="88"/>
        <v>0</v>
      </c>
      <c r="AB163" s="138">
        <f t="shared" si="88"/>
        <v>0</v>
      </c>
    </row>
    <row r="164" spans="1:28" s="56" customFormat="1" ht="37.5">
      <c r="A164" s="82"/>
      <c r="B164" s="113"/>
      <c r="C164" s="43" t="s">
        <v>100</v>
      </c>
      <c r="D164" s="134" t="s">
        <v>395</v>
      </c>
      <c r="E164" s="44" t="s">
        <v>20</v>
      </c>
      <c r="F164" s="44" t="s">
        <v>44</v>
      </c>
      <c r="G164" s="57">
        <v>5610010550</v>
      </c>
      <c r="H164" s="44" t="s">
        <v>101</v>
      </c>
      <c r="I164" s="136">
        <f t="shared" si="75"/>
        <v>215992</v>
      </c>
      <c r="J164" s="136">
        <v>215992</v>
      </c>
      <c r="K164" s="136">
        <f t="shared" si="89"/>
        <v>0</v>
      </c>
      <c r="L164" s="137">
        <v>486000</v>
      </c>
      <c r="M164" s="137"/>
      <c r="N164" s="137"/>
      <c r="O164" s="136"/>
      <c r="P164" s="136"/>
      <c r="Q164" s="136"/>
      <c r="R164" s="136"/>
      <c r="S164" s="136"/>
      <c r="T164" s="136"/>
      <c r="U164" s="136"/>
      <c r="V164" s="136">
        <v>-270008</v>
      </c>
      <c r="W164" s="136"/>
      <c r="X164" s="136"/>
      <c r="Y164" s="136"/>
      <c r="Z164" s="136"/>
      <c r="AA164" s="136"/>
      <c r="AB164" s="138"/>
    </row>
    <row r="165" spans="1:28" s="56" customFormat="1" ht="37.5">
      <c r="A165" s="82"/>
      <c r="B165" s="113"/>
      <c r="C165" s="43" t="s">
        <v>159</v>
      </c>
      <c r="D165" s="134" t="s">
        <v>395</v>
      </c>
      <c r="E165" s="44" t="s">
        <v>20</v>
      </c>
      <c r="F165" s="44" t="s">
        <v>44</v>
      </c>
      <c r="G165" s="57">
        <v>5700000000</v>
      </c>
      <c r="H165" s="44"/>
      <c r="I165" s="136">
        <f t="shared" si="75"/>
        <v>320000</v>
      </c>
      <c r="J165" s="136">
        <f>J166</f>
        <v>320000</v>
      </c>
      <c r="K165" s="136">
        <f t="shared" si="89"/>
        <v>0</v>
      </c>
      <c r="L165" s="137">
        <f t="shared" ref="L165:U167" si="90">L166</f>
        <v>320000</v>
      </c>
      <c r="M165" s="137">
        <f t="shared" si="90"/>
        <v>0</v>
      </c>
      <c r="N165" s="137">
        <f t="shared" si="90"/>
        <v>0</v>
      </c>
      <c r="O165" s="136">
        <f t="shared" si="90"/>
        <v>0</v>
      </c>
      <c r="P165" s="136">
        <f t="shared" si="90"/>
        <v>0</v>
      </c>
      <c r="Q165" s="136">
        <f t="shared" si="90"/>
        <v>0</v>
      </c>
      <c r="R165" s="136">
        <f t="shared" si="90"/>
        <v>0</v>
      </c>
      <c r="S165" s="136">
        <f t="shared" si="90"/>
        <v>0</v>
      </c>
      <c r="T165" s="136">
        <f t="shared" si="90"/>
        <v>0</v>
      </c>
      <c r="U165" s="136">
        <f t="shared" si="90"/>
        <v>0</v>
      </c>
      <c r="V165" s="136">
        <f t="shared" ref="V165:AE167" si="91">V166</f>
        <v>0</v>
      </c>
      <c r="W165" s="136">
        <f t="shared" si="91"/>
        <v>0</v>
      </c>
      <c r="X165" s="136">
        <f t="shared" si="91"/>
        <v>0</v>
      </c>
      <c r="Y165" s="136">
        <f t="shared" si="91"/>
        <v>0</v>
      </c>
      <c r="Z165" s="136">
        <f t="shared" si="91"/>
        <v>0</v>
      </c>
      <c r="AA165" s="136">
        <f t="shared" si="91"/>
        <v>0</v>
      </c>
      <c r="AB165" s="138">
        <f t="shared" si="91"/>
        <v>0</v>
      </c>
    </row>
    <row r="166" spans="1:28" s="56" customFormat="1" ht="37.5">
      <c r="A166" s="82"/>
      <c r="B166" s="113"/>
      <c r="C166" s="43" t="s">
        <v>160</v>
      </c>
      <c r="D166" s="134" t="s">
        <v>395</v>
      </c>
      <c r="E166" s="44" t="s">
        <v>20</v>
      </c>
      <c r="F166" s="44" t="s">
        <v>44</v>
      </c>
      <c r="G166" s="57">
        <v>5710000000</v>
      </c>
      <c r="H166" s="44"/>
      <c r="I166" s="136">
        <f t="shared" si="75"/>
        <v>320000</v>
      </c>
      <c r="J166" s="136">
        <f>J167</f>
        <v>320000</v>
      </c>
      <c r="K166" s="136">
        <f t="shared" si="89"/>
        <v>0</v>
      </c>
      <c r="L166" s="137">
        <f t="shared" si="90"/>
        <v>320000</v>
      </c>
      <c r="M166" s="137">
        <f t="shared" si="90"/>
        <v>0</v>
      </c>
      <c r="N166" s="137">
        <f t="shared" si="90"/>
        <v>0</v>
      </c>
      <c r="O166" s="136">
        <f t="shared" si="90"/>
        <v>0</v>
      </c>
      <c r="P166" s="136">
        <f t="shared" si="90"/>
        <v>0</v>
      </c>
      <c r="Q166" s="136">
        <f t="shared" si="90"/>
        <v>0</v>
      </c>
      <c r="R166" s="136">
        <f t="shared" si="90"/>
        <v>0</v>
      </c>
      <c r="S166" s="136">
        <f t="shared" si="90"/>
        <v>0</v>
      </c>
      <c r="T166" s="136">
        <f t="shared" si="90"/>
        <v>0</v>
      </c>
      <c r="U166" s="136">
        <f t="shared" si="90"/>
        <v>0</v>
      </c>
      <c r="V166" s="136">
        <f t="shared" si="91"/>
        <v>0</v>
      </c>
      <c r="W166" s="136">
        <f t="shared" si="91"/>
        <v>0</v>
      </c>
      <c r="X166" s="136">
        <f t="shared" si="91"/>
        <v>0</v>
      </c>
      <c r="Y166" s="136">
        <f t="shared" si="91"/>
        <v>0</v>
      </c>
      <c r="Z166" s="136">
        <f t="shared" si="91"/>
        <v>0</v>
      </c>
      <c r="AA166" s="136">
        <f t="shared" si="91"/>
        <v>0</v>
      </c>
      <c r="AB166" s="138">
        <f t="shared" si="91"/>
        <v>0</v>
      </c>
    </row>
    <row r="167" spans="1:28" s="56" customFormat="1" ht="37.5">
      <c r="A167" s="82"/>
      <c r="B167" s="113"/>
      <c r="C167" s="43" t="s">
        <v>161</v>
      </c>
      <c r="D167" s="134" t="s">
        <v>395</v>
      </c>
      <c r="E167" s="44" t="s">
        <v>20</v>
      </c>
      <c r="F167" s="44" t="s">
        <v>44</v>
      </c>
      <c r="G167" s="57">
        <v>5710010400</v>
      </c>
      <c r="H167" s="44"/>
      <c r="I167" s="136">
        <f t="shared" si="75"/>
        <v>320000</v>
      </c>
      <c r="J167" s="136">
        <f>J168</f>
        <v>320000</v>
      </c>
      <c r="K167" s="136">
        <f t="shared" si="89"/>
        <v>0</v>
      </c>
      <c r="L167" s="137">
        <f t="shared" si="90"/>
        <v>320000</v>
      </c>
      <c r="M167" s="137">
        <f t="shared" si="90"/>
        <v>0</v>
      </c>
      <c r="N167" s="137">
        <f t="shared" si="90"/>
        <v>0</v>
      </c>
      <c r="O167" s="136">
        <f t="shared" si="90"/>
        <v>0</v>
      </c>
      <c r="P167" s="136">
        <f t="shared" si="90"/>
        <v>0</v>
      </c>
      <c r="Q167" s="136">
        <f t="shared" si="90"/>
        <v>0</v>
      </c>
      <c r="R167" s="136">
        <f t="shared" si="90"/>
        <v>0</v>
      </c>
      <c r="S167" s="136">
        <f t="shared" si="90"/>
        <v>0</v>
      </c>
      <c r="T167" s="136">
        <f t="shared" si="90"/>
        <v>0</v>
      </c>
      <c r="U167" s="136">
        <f t="shared" si="90"/>
        <v>0</v>
      </c>
      <c r="V167" s="136">
        <f t="shared" si="91"/>
        <v>0</v>
      </c>
      <c r="W167" s="136">
        <f t="shared" si="91"/>
        <v>0</v>
      </c>
      <c r="X167" s="136">
        <f t="shared" si="91"/>
        <v>0</v>
      </c>
      <c r="Y167" s="136">
        <f t="shared" si="91"/>
        <v>0</v>
      </c>
      <c r="Z167" s="136">
        <f t="shared" si="91"/>
        <v>0</v>
      </c>
      <c r="AA167" s="136">
        <f t="shared" si="91"/>
        <v>0</v>
      </c>
      <c r="AB167" s="138">
        <f t="shared" si="91"/>
        <v>0</v>
      </c>
    </row>
    <row r="168" spans="1:28" s="56" customFormat="1" ht="37.5">
      <c r="A168" s="82"/>
      <c r="B168" s="113"/>
      <c r="C168" s="43" t="s">
        <v>100</v>
      </c>
      <c r="D168" s="134" t="s">
        <v>395</v>
      </c>
      <c r="E168" s="44" t="s">
        <v>20</v>
      </c>
      <c r="F168" s="44" t="s">
        <v>44</v>
      </c>
      <c r="G168" s="57">
        <v>5710010400</v>
      </c>
      <c r="H168" s="44" t="s">
        <v>101</v>
      </c>
      <c r="I168" s="136">
        <f t="shared" si="75"/>
        <v>320000</v>
      </c>
      <c r="J168" s="136">
        <v>320000</v>
      </c>
      <c r="K168" s="136">
        <f t="shared" si="89"/>
        <v>0</v>
      </c>
      <c r="L168" s="137">
        <v>320000</v>
      </c>
      <c r="M168" s="137"/>
      <c r="N168" s="137"/>
      <c r="O168" s="136"/>
      <c r="P168" s="136"/>
      <c r="Q168" s="136"/>
      <c r="R168" s="136"/>
      <c r="S168" s="136"/>
      <c r="T168" s="136"/>
      <c r="U168" s="136"/>
      <c r="V168" s="136"/>
      <c r="W168" s="136"/>
      <c r="X168" s="136"/>
      <c r="Y168" s="136"/>
      <c r="Z168" s="136"/>
      <c r="AA168" s="136"/>
      <c r="AB168" s="138"/>
    </row>
    <row r="169" spans="1:28" s="56" customFormat="1" ht="56.25">
      <c r="A169" s="82"/>
      <c r="B169" s="113"/>
      <c r="C169" s="43" t="s">
        <v>328</v>
      </c>
      <c r="D169" s="134" t="s">
        <v>395</v>
      </c>
      <c r="E169" s="44" t="s">
        <v>20</v>
      </c>
      <c r="F169" s="44" t="s">
        <v>44</v>
      </c>
      <c r="G169" s="57">
        <v>7200000000</v>
      </c>
      <c r="H169" s="44"/>
      <c r="I169" s="136">
        <f t="shared" si="75"/>
        <v>8475700</v>
      </c>
      <c r="J169" s="136">
        <f>J170+J173</f>
        <v>8475618</v>
      </c>
      <c r="K169" s="136">
        <f t="shared" si="89"/>
        <v>82</v>
      </c>
      <c r="L169" s="137">
        <f t="shared" ref="L169:X171" si="92">L170</f>
        <v>18269400</v>
      </c>
      <c r="M169" s="137">
        <f t="shared" si="92"/>
        <v>0</v>
      </c>
      <c r="N169" s="137">
        <f t="shared" si="92"/>
        <v>0</v>
      </c>
      <c r="O169" s="136">
        <f t="shared" si="92"/>
        <v>0</v>
      </c>
      <c r="P169" s="136">
        <f t="shared" si="92"/>
        <v>0</v>
      </c>
      <c r="Q169" s="136">
        <f t="shared" si="92"/>
        <v>0</v>
      </c>
      <c r="R169" s="136">
        <f t="shared" si="92"/>
        <v>0</v>
      </c>
      <c r="S169" s="136">
        <f t="shared" si="92"/>
        <v>0</v>
      </c>
      <c r="T169" s="136">
        <f t="shared" si="92"/>
        <v>0</v>
      </c>
      <c r="U169" s="136">
        <f t="shared" si="92"/>
        <v>0</v>
      </c>
      <c r="V169" s="136">
        <f t="shared" si="92"/>
        <v>0</v>
      </c>
      <c r="W169" s="136">
        <f t="shared" si="92"/>
        <v>0</v>
      </c>
      <c r="X169" s="136">
        <f t="shared" si="92"/>
        <v>0</v>
      </c>
      <c r="Y169" s="136">
        <f>Y170+Y173</f>
        <v>530000</v>
      </c>
      <c r="Z169" s="136">
        <f t="shared" ref="Z169:AB171" si="93">Z170</f>
        <v>0</v>
      </c>
      <c r="AA169" s="136">
        <f t="shared" si="93"/>
        <v>-10323700</v>
      </c>
      <c r="AB169" s="138">
        <f t="shared" si="93"/>
        <v>0</v>
      </c>
    </row>
    <row r="170" spans="1:28" s="56" customFormat="1" ht="37.5">
      <c r="A170" s="82"/>
      <c r="B170" s="113"/>
      <c r="C170" s="43" t="s">
        <v>329</v>
      </c>
      <c r="D170" s="134" t="s">
        <v>395</v>
      </c>
      <c r="E170" s="44" t="s">
        <v>20</v>
      </c>
      <c r="F170" s="44" t="s">
        <v>44</v>
      </c>
      <c r="G170" s="57">
        <v>7210000000</v>
      </c>
      <c r="H170" s="44"/>
      <c r="I170" s="136">
        <f t="shared" si="75"/>
        <v>7945700</v>
      </c>
      <c r="J170" s="136">
        <f>J171</f>
        <v>7945618</v>
      </c>
      <c r="K170" s="136">
        <f t="shared" si="89"/>
        <v>82</v>
      </c>
      <c r="L170" s="137">
        <f t="shared" si="92"/>
        <v>18269400</v>
      </c>
      <c r="M170" s="137">
        <f t="shared" si="92"/>
        <v>0</v>
      </c>
      <c r="N170" s="137">
        <f t="shared" si="92"/>
        <v>0</v>
      </c>
      <c r="O170" s="136">
        <f t="shared" si="92"/>
        <v>0</v>
      </c>
      <c r="P170" s="136">
        <f t="shared" si="92"/>
        <v>0</v>
      </c>
      <c r="Q170" s="136">
        <f t="shared" si="92"/>
        <v>0</v>
      </c>
      <c r="R170" s="136">
        <f t="shared" si="92"/>
        <v>0</v>
      </c>
      <c r="S170" s="136">
        <f t="shared" si="92"/>
        <v>0</v>
      </c>
      <c r="T170" s="136">
        <f t="shared" si="92"/>
        <v>0</v>
      </c>
      <c r="U170" s="136">
        <f t="shared" si="92"/>
        <v>0</v>
      </c>
      <c r="V170" s="136">
        <f t="shared" si="92"/>
        <v>0</v>
      </c>
      <c r="W170" s="136">
        <f t="shared" si="92"/>
        <v>0</v>
      </c>
      <c r="X170" s="136">
        <f t="shared" si="92"/>
        <v>0</v>
      </c>
      <c r="Y170" s="136">
        <f>Y171</f>
        <v>0</v>
      </c>
      <c r="Z170" s="136">
        <f t="shared" si="93"/>
        <v>0</v>
      </c>
      <c r="AA170" s="136">
        <f t="shared" si="93"/>
        <v>-10323700</v>
      </c>
      <c r="AB170" s="138">
        <f t="shared" si="93"/>
        <v>0</v>
      </c>
    </row>
    <row r="171" spans="1:28" s="56" customFormat="1" ht="56.25">
      <c r="A171" s="82"/>
      <c r="B171" s="113"/>
      <c r="C171" s="43" t="s">
        <v>332</v>
      </c>
      <c r="D171" s="134" t="s">
        <v>395</v>
      </c>
      <c r="E171" s="44" t="s">
        <v>20</v>
      </c>
      <c r="F171" s="44" t="s">
        <v>44</v>
      </c>
      <c r="G171" s="57" t="s">
        <v>333</v>
      </c>
      <c r="H171" s="44"/>
      <c r="I171" s="136">
        <f t="shared" si="75"/>
        <v>7945700</v>
      </c>
      <c r="J171" s="136">
        <f>J172</f>
        <v>7945618</v>
      </c>
      <c r="K171" s="136">
        <f t="shared" si="89"/>
        <v>82</v>
      </c>
      <c r="L171" s="137">
        <f t="shared" si="92"/>
        <v>18269400</v>
      </c>
      <c r="M171" s="137">
        <f t="shared" si="92"/>
        <v>0</v>
      </c>
      <c r="N171" s="137">
        <f t="shared" si="92"/>
        <v>0</v>
      </c>
      <c r="O171" s="136">
        <f t="shared" si="92"/>
        <v>0</v>
      </c>
      <c r="P171" s="136">
        <f t="shared" si="92"/>
        <v>0</v>
      </c>
      <c r="Q171" s="136">
        <f t="shared" si="92"/>
        <v>0</v>
      </c>
      <c r="R171" s="136">
        <f t="shared" si="92"/>
        <v>0</v>
      </c>
      <c r="S171" s="136">
        <f t="shared" si="92"/>
        <v>0</v>
      </c>
      <c r="T171" s="136">
        <f t="shared" si="92"/>
        <v>0</v>
      </c>
      <c r="U171" s="136">
        <f t="shared" si="92"/>
        <v>0</v>
      </c>
      <c r="V171" s="136">
        <f t="shared" si="92"/>
        <v>0</v>
      </c>
      <c r="W171" s="136">
        <f t="shared" si="92"/>
        <v>0</v>
      </c>
      <c r="X171" s="136">
        <f t="shared" si="92"/>
        <v>0</v>
      </c>
      <c r="Y171" s="136">
        <f>Y172</f>
        <v>0</v>
      </c>
      <c r="Z171" s="136">
        <f t="shared" si="93"/>
        <v>0</v>
      </c>
      <c r="AA171" s="136">
        <f t="shared" si="93"/>
        <v>-10323700</v>
      </c>
      <c r="AB171" s="138">
        <f t="shared" si="93"/>
        <v>0</v>
      </c>
    </row>
    <row r="172" spans="1:28" s="56" customFormat="1" ht="37.5">
      <c r="A172" s="82"/>
      <c r="B172" s="113"/>
      <c r="C172" s="43" t="s">
        <v>100</v>
      </c>
      <c r="D172" s="134" t="s">
        <v>395</v>
      </c>
      <c r="E172" s="44" t="s">
        <v>20</v>
      </c>
      <c r="F172" s="44" t="s">
        <v>44</v>
      </c>
      <c r="G172" s="57" t="s">
        <v>333</v>
      </c>
      <c r="H172" s="44" t="s">
        <v>101</v>
      </c>
      <c r="I172" s="136">
        <f t="shared" si="75"/>
        <v>7945700</v>
      </c>
      <c r="J172" s="136">
        <v>7945618</v>
      </c>
      <c r="K172" s="136">
        <f t="shared" si="89"/>
        <v>82</v>
      </c>
      <c r="L172" s="137">
        <v>18269400</v>
      </c>
      <c r="M172" s="137"/>
      <c r="N172" s="137"/>
      <c r="O172" s="136"/>
      <c r="P172" s="136"/>
      <c r="Q172" s="136"/>
      <c r="R172" s="136"/>
      <c r="S172" s="136"/>
      <c r="T172" s="136"/>
      <c r="U172" s="136"/>
      <c r="V172" s="136"/>
      <c r="W172" s="136"/>
      <c r="X172" s="136"/>
      <c r="Y172" s="136"/>
      <c r="Z172" s="136"/>
      <c r="AA172" s="136">
        <v>-10323700</v>
      </c>
      <c r="AB172" s="138"/>
    </row>
    <row r="173" spans="1:28" s="56" customFormat="1" ht="37.5">
      <c r="A173" s="82"/>
      <c r="B173" s="113"/>
      <c r="C173" s="43" t="s">
        <v>337</v>
      </c>
      <c r="D173" s="134" t="s">
        <v>395</v>
      </c>
      <c r="E173" s="44" t="s">
        <v>20</v>
      </c>
      <c r="F173" s="44" t="s">
        <v>44</v>
      </c>
      <c r="G173" s="57">
        <v>7220000000</v>
      </c>
      <c r="H173" s="44"/>
      <c r="I173" s="136">
        <f t="shared" si="75"/>
        <v>530000</v>
      </c>
      <c r="J173" s="136">
        <f>J174</f>
        <v>530000</v>
      </c>
      <c r="K173" s="136">
        <f t="shared" si="89"/>
        <v>0</v>
      </c>
      <c r="L173" s="137"/>
      <c r="M173" s="137"/>
      <c r="N173" s="137"/>
      <c r="O173" s="136"/>
      <c r="P173" s="136"/>
      <c r="Q173" s="136"/>
      <c r="R173" s="136"/>
      <c r="S173" s="136"/>
      <c r="T173" s="136"/>
      <c r="U173" s="136"/>
      <c r="V173" s="136"/>
      <c r="W173" s="136"/>
      <c r="X173" s="136"/>
      <c r="Y173" s="136">
        <f>Y174</f>
        <v>530000</v>
      </c>
      <c r="Z173" s="136"/>
      <c r="AA173" s="136"/>
      <c r="AB173" s="138"/>
    </row>
    <row r="174" spans="1:28" s="56" customFormat="1" ht="37.5">
      <c r="A174" s="82"/>
      <c r="B174" s="113"/>
      <c r="C174" s="43" t="s">
        <v>338</v>
      </c>
      <c r="D174" s="134" t="s">
        <v>395</v>
      </c>
      <c r="E174" s="44" t="s">
        <v>20</v>
      </c>
      <c r="F174" s="44" t="s">
        <v>44</v>
      </c>
      <c r="G174" s="57">
        <v>7220010770</v>
      </c>
      <c r="H174" s="44"/>
      <c r="I174" s="136">
        <f t="shared" si="75"/>
        <v>530000</v>
      </c>
      <c r="J174" s="136">
        <f>J175</f>
        <v>530000</v>
      </c>
      <c r="K174" s="136">
        <f t="shared" si="89"/>
        <v>0</v>
      </c>
      <c r="L174" s="137"/>
      <c r="M174" s="137"/>
      <c r="N174" s="137"/>
      <c r="O174" s="136"/>
      <c r="P174" s="136"/>
      <c r="Q174" s="136"/>
      <c r="R174" s="136"/>
      <c r="S174" s="136"/>
      <c r="T174" s="136"/>
      <c r="U174" s="136"/>
      <c r="V174" s="136"/>
      <c r="W174" s="136"/>
      <c r="X174" s="136"/>
      <c r="Y174" s="136">
        <f>Y175</f>
        <v>530000</v>
      </c>
      <c r="Z174" s="136"/>
      <c r="AA174" s="136"/>
      <c r="AB174" s="138"/>
    </row>
    <row r="175" spans="1:28" s="56" customFormat="1" ht="37.5">
      <c r="A175" s="82"/>
      <c r="B175" s="113"/>
      <c r="C175" s="43" t="s">
        <v>100</v>
      </c>
      <c r="D175" s="134" t="s">
        <v>395</v>
      </c>
      <c r="E175" s="44" t="s">
        <v>20</v>
      </c>
      <c r="F175" s="44" t="s">
        <v>44</v>
      </c>
      <c r="G175" s="57">
        <v>7220010770</v>
      </c>
      <c r="H175" s="44" t="s">
        <v>101</v>
      </c>
      <c r="I175" s="136">
        <f t="shared" si="75"/>
        <v>530000</v>
      </c>
      <c r="J175" s="136">
        <v>530000</v>
      </c>
      <c r="K175" s="136">
        <f t="shared" si="89"/>
        <v>0</v>
      </c>
      <c r="L175" s="137"/>
      <c r="M175" s="137"/>
      <c r="N175" s="137"/>
      <c r="O175" s="136"/>
      <c r="P175" s="136"/>
      <c r="Q175" s="136"/>
      <c r="R175" s="136"/>
      <c r="S175" s="136"/>
      <c r="T175" s="136"/>
      <c r="U175" s="136"/>
      <c r="V175" s="136"/>
      <c r="W175" s="136"/>
      <c r="X175" s="136"/>
      <c r="Y175" s="136">
        <v>530000</v>
      </c>
      <c r="Z175" s="136"/>
      <c r="AA175" s="136"/>
      <c r="AB175" s="138"/>
    </row>
    <row r="176" spans="1:28" s="56" customFormat="1" ht="37.5">
      <c r="A176" s="82"/>
      <c r="B176" s="113"/>
      <c r="C176" s="43" t="s">
        <v>353</v>
      </c>
      <c r="D176" s="134" t="s">
        <v>395</v>
      </c>
      <c r="E176" s="44" t="s">
        <v>20</v>
      </c>
      <c r="F176" s="44" t="s">
        <v>44</v>
      </c>
      <c r="G176" s="57">
        <v>9900000000</v>
      </c>
      <c r="H176" s="44"/>
      <c r="I176" s="136">
        <f t="shared" si="75"/>
        <v>1280000</v>
      </c>
      <c r="J176" s="136">
        <f>J177</f>
        <v>1200000</v>
      </c>
      <c r="K176" s="136">
        <f t="shared" si="89"/>
        <v>80000</v>
      </c>
      <c r="L176" s="137"/>
      <c r="M176" s="137"/>
      <c r="N176" s="137"/>
      <c r="O176" s="136"/>
      <c r="P176" s="136"/>
      <c r="Q176" s="136"/>
      <c r="R176" s="136"/>
      <c r="S176" s="136"/>
      <c r="T176" s="136">
        <f>T177</f>
        <v>1280000</v>
      </c>
      <c r="U176" s="136"/>
      <c r="V176" s="136"/>
      <c r="W176" s="136"/>
      <c r="X176" s="136">
        <f>X177</f>
        <v>0</v>
      </c>
      <c r="Y176" s="136"/>
      <c r="Z176" s="136"/>
      <c r="AA176" s="136"/>
      <c r="AB176" s="138"/>
    </row>
    <row r="177" spans="1:28" s="56" customFormat="1" ht="37.5">
      <c r="A177" s="82"/>
      <c r="B177" s="113"/>
      <c r="C177" s="43" t="s">
        <v>371</v>
      </c>
      <c r="D177" s="134" t="s">
        <v>395</v>
      </c>
      <c r="E177" s="44" t="s">
        <v>20</v>
      </c>
      <c r="F177" s="44" t="s">
        <v>44</v>
      </c>
      <c r="G177" s="57">
        <v>9960000000</v>
      </c>
      <c r="H177" s="44"/>
      <c r="I177" s="136">
        <f t="shared" si="75"/>
        <v>1280000</v>
      </c>
      <c r="J177" s="136">
        <f>J178</f>
        <v>1200000</v>
      </c>
      <c r="K177" s="136">
        <f t="shared" si="89"/>
        <v>80000</v>
      </c>
      <c r="L177" s="137"/>
      <c r="M177" s="137"/>
      <c r="N177" s="137"/>
      <c r="O177" s="136"/>
      <c r="P177" s="136"/>
      <c r="Q177" s="136"/>
      <c r="R177" s="136"/>
      <c r="S177" s="136"/>
      <c r="T177" s="136">
        <f>T178</f>
        <v>1280000</v>
      </c>
      <c r="U177" s="136"/>
      <c r="V177" s="136"/>
      <c r="W177" s="136"/>
      <c r="X177" s="136">
        <f>X178</f>
        <v>0</v>
      </c>
      <c r="Y177" s="136"/>
      <c r="Z177" s="136"/>
      <c r="AA177" s="136"/>
      <c r="AB177" s="138"/>
    </row>
    <row r="178" spans="1:28" s="56" customFormat="1">
      <c r="A178" s="82"/>
      <c r="B178" s="113"/>
      <c r="C178" s="43" t="s">
        <v>372</v>
      </c>
      <c r="D178" s="134" t="s">
        <v>395</v>
      </c>
      <c r="E178" s="44" t="s">
        <v>20</v>
      </c>
      <c r="F178" s="44" t="s">
        <v>44</v>
      </c>
      <c r="G178" s="57">
        <v>9960010240</v>
      </c>
      <c r="H178" s="44"/>
      <c r="I178" s="136">
        <f t="shared" si="75"/>
        <v>1280000</v>
      </c>
      <c r="J178" s="136">
        <f>J179</f>
        <v>1200000</v>
      </c>
      <c r="K178" s="136">
        <f t="shared" si="89"/>
        <v>80000</v>
      </c>
      <c r="L178" s="137"/>
      <c r="M178" s="137"/>
      <c r="N178" s="137"/>
      <c r="O178" s="136"/>
      <c r="P178" s="136"/>
      <c r="Q178" s="136"/>
      <c r="R178" s="136"/>
      <c r="S178" s="136"/>
      <c r="T178" s="136">
        <f>T179</f>
        <v>1280000</v>
      </c>
      <c r="U178" s="136"/>
      <c r="V178" s="136"/>
      <c r="W178" s="136"/>
      <c r="X178" s="136">
        <f>X179</f>
        <v>0</v>
      </c>
      <c r="Y178" s="136"/>
      <c r="Z178" s="136"/>
      <c r="AA178" s="136"/>
      <c r="AB178" s="138"/>
    </row>
    <row r="179" spans="1:28" s="56" customFormat="1" ht="37.5">
      <c r="A179" s="82"/>
      <c r="B179" s="113"/>
      <c r="C179" s="43" t="s">
        <v>100</v>
      </c>
      <c r="D179" s="134" t="s">
        <v>395</v>
      </c>
      <c r="E179" s="44" t="s">
        <v>20</v>
      </c>
      <c r="F179" s="44" t="s">
        <v>44</v>
      </c>
      <c r="G179" s="57">
        <v>9960010240</v>
      </c>
      <c r="H179" s="44" t="s">
        <v>101</v>
      </c>
      <c r="I179" s="136">
        <f t="shared" si="75"/>
        <v>1280000</v>
      </c>
      <c r="J179" s="136">
        <v>1200000</v>
      </c>
      <c r="K179" s="136">
        <f t="shared" si="89"/>
        <v>80000</v>
      </c>
      <c r="L179" s="137"/>
      <c r="M179" s="137"/>
      <c r="N179" s="137"/>
      <c r="O179" s="136"/>
      <c r="P179" s="136"/>
      <c r="Q179" s="136"/>
      <c r="R179" s="136"/>
      <c r="S179" s="136"/>
      <c r="T179" s="136">
        <v>1280000</v>
      </c>
      <c r="U179" s="136"/>
      <c r="V179" s="136"/>
      <c r="W179" s="136"/>
      <c r="X179" s="136"/>
      <c r="Y179" s="136"/>
      <c r="Z179" s="136"/>
      <c r="AA179" s="136"/>
      <c r="AB179" s="138"/>
    </row>
    <row r="180" spans="1:28" s="56" customFormat="1">
      <c r="A180" s="82"/>
      <c r="B180" s="113"/>
      <c r="C180" s="43" t="s">
        <v>46</v>
      </c>
      <c r="D180" s="134" t="s">
        <v>395</v>
      </c>
      <c r="E180" s="44" t="s">
        <v>22</v>
      </c>
      <c r="F180" s="44" t="s">
        <v>79</v>
      </c>
      <c r="G180" s="57"/>
      <c r="H180" s="44"/>
      <c r="I180" s="136">
        <f t="shared" si="75"/>
        <v>719167600.87</v>
      </c>
      <c r="J180" s="136">
        <f>J186+J233+J181</f>
        <v>645176232.34000003</v>
      </c>
      <c r="K180" s="136">
        <f t="shared" si="89"/>
        <v>73991368.529999971</v>
      </c>
      <c r="L180" s="137">
        <f>L186</f>
        <v>235440400</v>
      </c>
      <c r="M180" s="137">
        <f>M186</f>
        <v>49210200</v>
      </c>
      <c r="N180" s="137">
        <f>N186</f>
        <v>0</v>
      </c>
      <c r="O180" s="136">
        <f t="shared" ref="O180:W180" si="94">O186+O233</f>
        <v>69673562.390000001</v>
      </c>
      <c r="P180" s="136">
        <f t="shared" si="94"/>
        <v>8005700</v>
      </c>
      <c r="Q180" s="136">
        <f t="shared" si="94"/>
        <v>491986520</v>
      </c>
      <c r="R180" s="136">
        <f t="shared" si="94"/>
        <v>0</v>
      </c>
      <c r="S180" s="136">
        <f t="shared" si="94"/>
        <v>0</v>
      </c>
      <c r="T180" s="136">
        <f t="shared" si="94"/>
        <v>0</v>
      </c>
      <c r="U180" s="136">
        <f t="shared" si="94"/>
        <v>0</v>
      </c>
      <c r="V180" s="136">
        <f t="shared" si="94"/>
        <v>0</v>
      </c>
      <c r="W180" s="136">
        <f t="shared" si="94"/>
        <v>-15000</v>
      </c>
      <c r="X180" s="136">
        <f>X186+X233+X181</f>
        <v>-116908403.52</v>
      </c>
      <c r="Y180" s="136">
        <f>Y186+Y233</f>
        <v>-2910700</v>
      </c>
      <c r="Z180" s="136">
        <f>Z186+Z233</f>
        <v>-15314678</v>
      </c>
      <c r="AA180" s="136">
        <f>AA186+AA233</f>
        <v>0</v>
      </c>
      <c r="AB180" s="138">
        <f>AB186+AB233</f>
        <v>0</v>
      </c>
    </row>
    <row r="181" spans="1:28" s="56" customFormat="1">
      <c r="A181" s="82"/>
      <c r="B181" s="113"/>
      <c r="C181" s="43" t="s">
        <v>47</v>
      </c>
      <c r="D181" s="134" t="s">
        <v>395</v>
      </c>
      <c r="E181" s="44" t="s">
        <v>22</v>
      </c>
      <c r="F181" s="44" t="s">
        <v>14</v>
      </c>
      <c r="G181" s="57"/>
      <c r="H181" s="44"/>
      <c r="I181" s="136">
        <f t="shared" si="75"/>
        <v>2315796.48</v>
      </c>
      <c r="J181" s="136">
        <f>J182</f>
        <v>2315796.48</v>
      </c>
      <c r="K181" s="136">
        <f t="shared" si="89"/>
        <v>0</v>
      </c>
      <c r="L181" s="137"/>
      <c r="M181" s="137"/>
      <c r="N181" s="137"/>
      <c r="O181" s="136"/>
      <c r="P181" s="136"/>
      <c r="Q181" s="136"/>
      <c r="R181" s="136"/>
      <c r="S181" s="136"/>
      <c r="T181" s="136"/>
      <c r="U181" s="136"/>
      <c r="V181" s="136"/>
      <c r="W181" s="136"/>
      <c r="X181" s="136">
        <f>X182</f>
        <v>2315796.48</v>
      </c>
      <c r="Y181" s="136"/>
      <c r="Z181" s="136"/>
      <c r="AA181" s="136"/>
      <c r="AB181" s="138"/>
    </row>
    <row r="182" spans="1:28" s="56" customFormat="1" ht="37.5">
      <c r="A182" s="82"/>
      <c r="B182" s="113"/>
      <c r="C182" s="43" t="s">
        <v>226</v>
      </c>
      <c r="D182" s="134" t="s">
        <v>395</v>
      </c>
      <c r="E182" s="44" t="s">
        <v>22</v>
      </c>
      <c r="F182" s="44" t="s">
        <v>14</v>
      </c>
      <c r="G182" s="57">
        <v>6200000000</v>
      </c>
      <c r="H182" s="44"/>
      <c r="I182" s="136">
        <f t="shared" si="75"/>
        <v>2315796.48</v>
      </c>
      <c r="J182" s="136">
        <f>J183</f>
        <v>2315796.48</v>
      </c>
      <c r="K182" s="136">
        <f t="shared" si="89"/>
        <v>0</v>
      </c>
      <c r="L182" s="137"/>
      <c r="M182" s="137"/>
      <c r="N182" s="137"/>
      <c r="O182" s="136"/>
      <c r="P182" s="136"/>
      <c r="Q182" s="136"/>
      <c r="R182" s="136"/>
      <c r="S182" s="136"/>
      <c r="T182" s="136"/>
      <c r="U182" s="136"/>
      <c r="V182" s="136"/>
      <c r="W182" s="136"/>
      <c r="X182" s="136">
        <f>X183</f>
        <v>2315796.48</v>
      </c>
      <c r="Y182" s="136"/>
      <c r="Z182" s="136"/>
      <c r="AA182" s="136"/>
      <c r="AB182" s="138"/>
    </row>
    <row r="183" spans="1:28" s="56" customFormat="1" ht="37.5">
      <c r="A183" s="82"/>
      <c r="B183" s="113"/>
      <c r="C183" s="43" t="s">
        <v>233</v>
      </c>
      <c r="D183" s="134" t="s">
        <v>395</v>
      </c>
      <c r="E183" s="44" t="s">
        <v>22</v>
      </c>
      <c r="F183" s="44" t="s">
        <v>14</v>
      </c>
      <c r="G183" s="57">
        <v>6230000000</v>
      </c>
      <c r="H183" s="44"/>
      <c r="I183" s="136">
        <f t="shared" si="75"/>
        <v>2315796.48</v>
      </c>
      <c r="J183" s="136">
        <f>J184</f>
        <v>2315796.48</v>
      </c>
      <c r="K183" s="136">
        <f t="shared" si="89"/>
        <v>0</v>
      </c>
      <c r="L183" s="137"/>
      <c r="M183" s="137"/>
      <c r="N183" s="137"/>
      <c r="O183" s="136"/>
      <c r="P183" s="136"/>
      <c r="Q183" s="136"/>
      <c r="R183" s="136"/>
      <c r="S183" s="136"/>
      <c r="T183" s="136"/>
      <c r="U183" s="136"/>
      <c r="V183" s="136"/>
      <c r="W183" s="136"/>
      <c r="X183" s="136">
        <f>X184</f>
        <v>2315796.48</v>
      </c>
      <c r="Y183" s="136"/>
      <c r="Z183" s="136"/>
      <c r="AA183" s="136"/>
      <c r="AB183" s="138"/>
    </row>
    <row r="184" spans="1:28" s="56" customFormat="1">
      <c r="A184" s="82"/>
      <c r="B184" s="113"/>
      <c r="C184" s="43" t="s">
        <v>234</v>
      </c>
      <c r="D184" s="134" t="s">
        <v>395</v>
      </c>
      <c r="E184" s="44" t="s">
        <v>22</v>
      </c>
      <c r="F184" s="44" t="s">
        <v>14</v>
      </c>
      <c r="G184" s="57">
        <v>6230010940</v>
      </c>
      <c r="H184" s="44"/>
      <c r="I184" s="136">
        <f t="shared" si="75"/>
        <v>2315796.48</v>
      </c>
      <c r="J184" s="136">
        <f>J185</f>
        <v>2315796.48</v>
      </c>
      <c r="K184" s="136">
        <f t="shared" si="89"/>
        <v>0</v>
      </c>
      <c r="L184" s="137"/>
      <c r="M184" s="137"/>
      <c r="N184" s="137"/>
      <c r="O184" s="136"/>
      <c r="P184" s="136"/>
      <c r="Q184" s="136"/>
      <c r="R184" s="136"/>
      <c r="S184" s="136"/>
      <c r="T184" s="136"/>
      <c r="U184" s="136"/>
      <c r="V184" s="136"/>
      <c r="W184" s="136"/>
      <c r="X184" s="136">
        <f>X185</f>
        <v>2315796.48</v>
      </c>
      <c r="Y184" s="136"/>
      <c r="Z184" s="136"/>
      <c r="AA184" s="136"/>
      <c r="AB184" s="138"/>
    </row>
    <row r="185" spans="1:28" s="56" customFormat="1" ht="37.5">
      <c r="A185" s="82"/>
      <c r="B185" s="113"/>
      <c r="C185" s="43" t="s">
        <v>166</v>
      </c>
      <c r="D185" s="134" t="s">
        <v>395</v>
      </c>
      <c r="E185" s="44" t="s">
        <v>22</v>
      </c>
      <c r="F185" s="44" t="s">
        <v>14</v>
      </c>
      <c r="G185" s="57">
        <v>6230010940</v>
      </c>
      <c r="H185" s="44" t="s">
        <v>196</v>
      </c>
      <c r="I185" s="136">
        <f t="shared" si="75"/>
        <v>2315796.48</v>
      </c>
      <c r="J185" s="136">
        <v>2315796.48</v>
      </c>
      <c r="K185" s="136">
        <f t="shared" si="89"/>
        <v>0</v>
      </c>
      <c r="L185" s="137"/>
      <c r="M185" s="137"/>
      <c r="N185" s="137"/>
      <c r="O185" s="136"/>
      <c r="P185" s="136"/>
      <c r="Q185" s="136"/>
      <c r="R185" s="136"/>
      <c r="S185" s="136"/>
      <c r="T185" s="136"/>
      <c r="U185" s="136"/>
      <c r="V185" s="136"/>
      <c r="W185" s="136"/>
      <c r="X185" s="136">
        <v>2315796.48</v>
      </c>
      <c r="Y185" s="136"/>
      <c r="Z185" s="136"/>
      <c r="AA185" s="136"/>
      <c r="AB185" s="138"/>
    </row>
    <row r="186" spans="1:28" s="56" customFormat="1">
      <c r="A186" s="82"/>
      <c r="B186" s="113"/>
      <c r="C186" s="43" t="s">
        <v>48</v>
      </c>
      <c r="D186" s="134" t="s">
        <v>395</v>
      </c>
      <c r="E186" s="44" t="s">
        <v>22</v>
      </c>
      <c r="F186" s="44" t="s">
        <v>16</v>
      </c>
      <c r="G186" s="57"/>
      <c r="H186" s="44"/>
      <c r="I186" s="136">
        <f t="shared" si="75"/>
        <v>714236804.38999999</v>
      </c>
      <c r="J186" s="136">
        <f>J192+J213+J187</f>
        <v>640942089.63999999</v>
      </c>
      <c r="K186" s="136">
        <f t="shared" si="89"/>
        <v>73294714.75</v>
      </c>
      <c r="L186" s="137">
        <f t="shared" ref="L186:W186" si="95">L192+L213</f>
        <v>235440400</v>
      </c>
      <c r="M186" s="137">
        <f t="shared" si="95"/>
        <v>49210200</v>
      </c>
      <c r="N186" s="137">
        <f t="shared" si="95"/>
        <v>0</v>
      </c>
      <c r="O186" s="136">
        <f t="shared" si="95"/>
        <v>67073562.390000001</v>
      </c>
      <c r="P186" s="136">
        <f t="shared" si="95"/>
        <v>7975700</v>
      </c>
      <c r="Q186" s="136">
        <f t="shared" si="95"/>
        <v>491986520</v>
      </c>
      <c r="R186" s="136">
        <f t="shared" si="95"/>
        <v>0</v>
      </c>
      <c r="S186" s="136">
        <f t="shared" si="95"/>
        <v>0</v>
      </c>
      <c r="T186" s="136">
        <f t="shared" si="95"/>
        <v>0</v>
      </c>
      <c r="U186" s="136">
        <f t="shared" si="95"/>
        <v>0</v>
      </c>
      <c r="V186" s="136">
        <f t="shared" si="95"/>
        <v>0</v>
      </c>
      <c r="W186" s="136">
        <f t="shared" si="95"/>
        <v>0</v>
      </c>
      <c r="X186" s="136">
        <f>X192+X213+X187</f>
        <v>-119224200</v>
      </c>
      <c r="Y186" s="136">
        <f>Y192+Y213</f>
        <v>-2910700</v>
      </c>
      <c r="Z186" s="136">
        <f>Z192+Z213+Z187</f>
        <v>-15314678</v>
      </c>
      <c r="AA186" s="136">
        <f>AA192+AA213+AA187</f>
        <v>0</v>
      </c>
      <c r="AB186" s="138">
        <f>AB192+AB213+AB187</f>
        <v>0</v>
      </c>
    </row>
    <row r="187" spans="1:28" s="56" customFormat="1" ht="37.5" hidden="1">
      <c r="A187" s="82"/>
      <c r="B187" s="113"/>
      <c r="C187" s="43" t="s">
        <v>226</v>
      </c>
      <c r="D187" s="134" t="s">
        <v>395</v>
      </c>
      <c r="E187" s="44" t="s">
        <v>22</v>
      </c>
      <c r="F187" s="44" t="s">
        <v>16</v>
      </c>
      <c r="G187" s="57">
        <v>6200000000</v>
      </c>
      <c r="H187" s="44"/>
      <c r="I187" s="136">
        <f t="shared" si="75"/>
        <v>0</v>
      </c>
      <c r="J187" s="136"/>
      <c r="K187" s="136"/>
      <c r="L187" s="137"/>
      <c r="M187" s="137"/>
      <c r="N187" s="137"/>
      <c r="O187" s="136"/>
      <c r="P187" s="136"/>
      <c r="Q187" s="136"/>
      <c r="R187" s="136"/>
      <c r="S187" s="136"/>
      <c r="T187" s="136"/>
      <c r="U187" s="136"/>
      <c r="V187" s="136"/>
      <c r="W187" s="136"/>
      <c r="X187" s="136">
        <f>X188</f>
        <v>600000</v>
      </c>
      <c r="Y187" s="136"/>
      <c r="Z187" s="136">
        <f t="shared" ref="Z187:AB189" si="96">Z188</f>
        <v>-600000</v>
      </c>
      <c r="AA187" s="136">
        <f t="shared" si="96"/>
        <v>0</v>
      </c>
      <c r="AB187" s="138">
        <f t="shared" si="96"/>
        <v>0</v>
      </c>
    </row>
    <row r="188" spans="1:28" s="56" customFormat="1" ht="37.5" hidden="1">
      <c r="A188" s="82"/>
      <c r="B188" s="113"/>
      <c r="C188" s="43" t="s">
        <v>227</v>
      </c>
      <c r="D188" s="134" t="s">
        <v>395</v>
      </c>
      <c r="E188" s="44" t="s">
        <v>22</v>
      </c>
      <c r="F188" s="44" t="s">
        <v>16</v>
      </c>
      <c r="G188" s="57">
        <v>6210000000</v>
      </c>
      <c r="H188" s="44"/>
      <c r="I188" s="136">
        <f t="shared" si="75"/>
        <v>0</v>
      </c>
      <c r="J188" s="136"/>
      <c r="K188" s="136"/>
      <c r="L188" s="137"/>
      <c r="M188" s="137"/>
      <c r="N188" s="137"/>
      <c r="O188" s="136"/>
      <c r="P188" s="136"/>
      <c r="Q188" s="136"/>
      <c r="R188" s="136"/>
      <c r="S188" s="136"/>
      <c r="T188" s="136"/>
      <c r="U188" s="136"/>
      <c r="V188" s="136"/>
      <c r="W188" s="136"/>
      <c r="X188" s="136">
        <f>X189</f>
        <v>600000</v>
      </c>
      <c r="Y188" s="136"/>
      <c r="Z188" s="136">
        <f t="shared" si="96"/>
        <v>-600000</v>
      </c>
      <c r="AA188" s="136">
        <f t="shared" si="96"/>
        <v>0</v>
      </c>
      <c r="AB188" s="138">
        <f t="shared" si="96"/>
        <v>0</v>
      </c>
    </row>
    <row r="189" spans="1:28" s="56" customFormat="1" hidden="1">
      <c r="A189" s="82"/>
      <c r="B189" s="113"/>
      <c r="C189" s="43" t="s">
        <v>228</v>
      </c>
      <c r="D189" s="134" t="s">
        <v>395</v>
      </c>
      <c r="E189" s="44" t="s">
        <v>22</v>
      </c>
      <c r="F189" s="44" t="s">
        <v>16</v>
      </c>
      <c r="G189" s="57">
        <v>6210010280</v>
      </c>
      <c r="H189" s="44"/>
      <c r="I189" s="136">
        <f t="shared" si="75"/>
        <v>0</v>
      </c>
      <c r="J189" s="136"/>
      <c r="K189" s="136"/>
      <c r="L189" s="137"/>
      <c r="M189" s="137"/>
      <c r="N189" s="137"/>
      <c r="O189" s="136"/>
      <c r="P189" s="136"/>
      <c r="Q189" s="136"/>
      <c r="R189" s="136"/>
      <c r="S189" s="136"/>
      <c r="T189" s="136"/>
      <c r="U189" s="136"/>
      <c r="V189" s="136"/>
      <c r="W189" s="136"/>
      <c r="X189" s="136">
        <f>X191</f>
        <v>600000</v>
      </c>
      <c r="Y189" s="136">
        <f>Y190+Y191</f>
        <v>0</v>
      </c>
      <c r="Z189" s="136">
        <f t="shared" si="96"/>
        <v>-600000</v>
      </c>
      <c r="AA189" s="136">
        <f t="shared" si="96"/>
        <v>0</v>
      </c>
      <c r="AB189" s="138">
        <f t="shared" si="96"/>
        <v>0</v>
      </c>
    </row>
    <row r="190" spans="1:28" s="56" customFormat="1" ht="37.5" hidden="1">
      <c r="A190" s="82"/>
      <c r="B190" s="113"/>
      <c r="C190" s="43" t="s">
        <v>100</v>
      </c>
      <c r="D190" s="134" t="s">
        <v>395</v>
      </c>
      <c r="E190" s="44" t="s">
        <v>22</v>
      </c>
      <c r="F190" s="44" t="s">
        <v>16</v>
      </c>
      <c r="G190" s="57">
        <v>6210010280</v>
      </c>
      <c r="H190" s="44" t="s">
        <v>101</v>
      </c>
      <c r="I190" s="136">
        <f t="shared" si="75"/>
        <v>0</v>
      </c>
      <c r="J190" s="136"/>
      <c r="K190" s="136"/>
      <c r="L190" s="137"/>
      <c r="M190" s="137"/>
      <c r="N190" s="137"/>
      <c r="O190" s="136"/>
      <c r="P190" s="136"/>
      <c r="Q190" s="136"/>
      <c r="R190" s="136"/>
      <c r="S190" s="136"/>
      <c r="T190" s="136"/>
      <c r="U190" s="136"/>
      <c r="V190" s="136"/>
      <c r="W190" s="136"/>
      <c r="X190" s="136"/>
      <c r="Y190" s="136">
        <v>600000</v>
      </c>
      <c r="Z190" s="136">
        <v>-600000</v>
      </c>
      <c r="AA190" s="136"/>
      <c r="AB190" s="138"/>
    </row>
    <row r="191" spans="1:28" s="56" customFormat="1" ht="37.5" hidden="1">
      <c r="A191" s="82"/>
      <c r="B191" s="113"/>
      <c r="C191" s="43" t="s">
        <v>229</v>
      </c>
      <c r="D191" s="134" t="s">
        <v>395</v>
      </c>
      <c r="E191" s="44" t="s">
        <v>22</v>
      </c>
      <c r="F191" s="44" t="s">
        <v>16</v>
      </c>
      <c r="G191" s="57">
        <v>6210010280</v>
      </c>
      <c r="H191" s="44" t="s">
        <v>230</v>
      </c>
      <c r="I191" s="136">
        <f t="shared" si="75"/>
        <v>0</v>
      </c>
      <c r="J191" s="136"/>
      <c r="K191" s="136"/>
      <c r="L191" s="137"/>
      <c r="M191" s="137"/>
      <c r="N191" s="137"/>
      <c r="O191" s="136"/>
      <c r="P191" s="136"/>
      <c r="Q191" s="136"/>
      <c r="R191" s="136"/>
      <c r="S191" s="136"/>
      <c r="T191" s="136"/>
      <c r="U191" s="136"/>
      <c r="V191" s="136"/>
      <c r="W191" s="136"/>
      <c r="X191" s="136">
        <v>600000</v>
      </c>
      <c r="Y191" s="136">
        <v>-600000</v>
      </c>
      <c r="Z191" s="136"/>
      <c r="AA191" s="136"/>
      <c r="AB191" s="138"/>
    </row>
    <row r="192" spans="1:28" s="56" customFormat="1" ht="56.25">
      <c r="A192" s="82"/>
      <c r="B192" s="113"/>
      <c r="C192" s="43" t="s">
        <v>246</v>
      </c>
      <c r="D192" s="134" t="s">
        <v>395</v>
      </c>
      <c r="E192" s="44" t="s">
        <v>22</v>
      </c>
      <c r="F192" s="44" t="s">
        <v>16</v>
      </c>
      <c r="G192" s="57">
        <v>6500000000</v>
      </c>
      <c r="H192" s="44"/>
      <c r="I192" s="136">
        <f t="shared" si="75"/>
        <v>451606722</v>
      </c>
      <c r="J192" s="136">
        <f>J208+J193</f>
        <v>451205572.22000003</v>
      </c>
      <c r="K192" s="136">
        <f>I192-J192</f>
        <v>401149.77999997139</v>
      </c>
      <c r="L192" s="137">
        <f t="shared" ref="L192:AB192" si="97">L208+L193</f>
        <v>203047800</v>
      </c>
      <c r="M192" s="137">
        <f t="shared" si="97"/>
        <v>49210200</v>
      </c>
      <c r="N192" s="137">
        <f t="shared" si="97"/>
        <v>0</v>
      </c>
      <c r="O192" s="136">
        <f t="shared" si="97"/>
        <v>6082200</v>
      </c>
      <c r="P192" s="136">
        <f t="shared" si="97"/>
        <v>7975700</v>
      </c>
      <c r="Q192" s="136">
        <f t="shared" si="97"/>
        <v>308105600</v>
      </c>
      <c r="R192" s="136">
        <f t="shared" si="97"/>
        <v>0</v>
      </c>
      <c r="S192" s="136">
        <f t="shared" si="97"/>
        <v>0</v>
      </c>
      <c r="T192" s="136">
        <f t="shared" si="97"/>
        <v>0</v>
      </c>
      <c r="U192" s="136">
        <f t="shared" si="97"/>
        <v>0</v>
      </c>
      <c r="V192" s="136">
        <f t="shared" si="97"/>
        <v>0</v>
      </c>
      <c r="W192" s="136">
        <f t="shared" si="97"/>
        <v>0</v>
      </c>
      <c r="X192" s="136">
        <f t="shared" si="97"/>
        <v>-119824200</v>
      </c>
      <c r="Y192" s="136">
        <f t="shared" si="97"/>
        <v>-3056700</v>
      </c>
      <c r="Z192" s="136">
        <f t="shared" si="97"/>
        <v>66122</v>
      </c>
      <c r="AA192" s="136">
        <f t="shared" si="97"/>
        <v>0</v>
      </c>
      <c r="AB192" s="138">
        <f t="shared" si="97"/>
        <v>0</v>
      </c>
    </row>
    <row r="193" spans="1:28" s="56" customFormat="1">
      <c r="A193" s="82"/>
      <c r="B193" s="113"/>
      <c r="C193" s="43" t="s">
        <v>261</v>
      </c>
      <c r="D193" s="134" t="s">
        <v>395</v>
      </c>
      <c r="E193" s="44" t="s">
        <v>22</v>
      </c>
      <c r="F193" s="44" t="s">
        <v>16</v>
      </c>
      <c r="G193" s="57">
        <v>6540000000</v>
      </c>
      <c r="H193" s="44"/>
      <c r="I193" s="136">
        <f t="shared" si="75"/>
        <v>365455722</v>
      </c>
      <c r="J193" s="136">
        <f>J194+J196+J200+J198+J204+J202+J206</f>
        <v>365072234.43000001</v>
      </c>
      <c r="K193" s="136">
        <f>I193-J193</f>
        <v>383487.56999999285</v>
      </c>
      <c r="L193" s="137">
        <f>L194+L196</f>
        <v>119824200</v>
      </c>
      <c r="M193" s="137">
        <f>M194+M196+M200</f>
        <v>49210200</v>
      </c>
      <c r="N193" s="137">
        <f>N194+N196</f>
        <v>0</v>
      </c>
      <c r="O193" s="136">
        <f>O194+O196+O200</f>
        <v>6082200</v>
      </c>
      <c r="P193" s="136">
        <f>P194+P196+P200+P198</f>
        <v>7975700</v>
      </c>
      <c r="Q193" s="136">
        <f t="shared" ref="Q193:X193" si="98">Q194+Q196+Q200+Q198+Q204+Q202</f>
        <v>305293200</v>
      </c>
      <c r="R193" s="136">
        <f t="shared" si="98"/>
        <v>0</v>
      </c>
      <c r="S193" s="136">
        <f t="shared" si="98"/>
        <v>0</v>
      </c>
      <c r="T193" s="136">
        <f t="shared" si="98"/>
        <v>0</v>
      </c>
      <c r="U193" s="136">
        <f t="shared" si="98"/>
        <v>0</v>
      </c>
      <c r="V193" s="136">
        <f t="shared" si="98"/>
        <v>0</v>
      </c>
      <c r="W193" s="136">
        <f t="shared" si="98"/>
        <v>0</v>
      </c>
      <c r="X193" s="136">
        <f t="shared" si="98"/>
        <v>-119824200</v>
      </c>
      <c r="Y193" s="136">
        <f>Y194+Y196+Y200+Y198+Y204+Y202+Y206</f>
        <v>-3056700</v>
      </c>
      <c r="Z193" s="136">
        <f>Z194+Z196+Z200+Z198+Z204+Z202</f>
        <v>-48878</v>
      </c>
      <c r="AA193" s="136">
        <f>AA194+AA196+AA200+AA198+AA204+AA202</f>
        <v>0</v>
      </c>
      <c r="AB193" s="138">
        <f>AB194+AB196+AB200+AB198+AB204+AB202</f>
        <v>0</v>
      </c>
    </row>
    <row r="194" spans="1:28" s="56" customFormat="1" ht="37.5" hidden="1">
      <c r="A194" s="82"/>
      <c r="B194" s="113"/>
      <c r="C194" s="43" t="s">
        <v>262</v>
      </c>
      <c r="D194" s="134" t="s">
        <v>395</v>
      </c>
      <c r="E194" s="44" t="s">
        <v>22</v>
      </c>
      <c r="F194" s="44" t="s">
        <v>16</v>
      </c>
      <c r="G194" s="57">
        <v>6540067471</v>
      </c>
      <c r="H194" s="44"/>
      <c r="I194" s="136">
        <f t="shared" si="75"/>
        <v>0</v>
      </c>
      <c r="J194" s="136"/>
      <c r="K194" s="136"/>
      <c r="L194" s="137">
        <f t="shared" ref="L194:AB194" si="99">L195</f>
        <v>78277100</v>
      </c>
      <c r="M194" s="137">
        <f t="shared" si="99"/>
        <v>0</v>
      </c>
      <c r="N194" s="137">
        <f t="shared" si="99"/>
        <v>0</v>
      </c>
      <c r="O194" s="136">
        <f t="shared" si="99"/>
        <v>0</v>
      </c>
      <c r="P194" s="136">
        <f t="shared" si="99"/>
        <v>0</v>
      </c>
      <c r="Q194" s="136">
        <f t="shared" si="99"/>
        <v>0</v>
      </c>
      <c r="R194" s="136">
        <f t="shared" si="99"/>
        <v>0</v>
      </c>
      <c r="S194" s="136">
        <f t="shared" si="99"/>
        <v>0</v>
      </c>
      <c r="T194" s="136">
        <f t="shared" si="99"/>
        <v>0</v>
      </c>
      <c r="U194" s="136">
        <f t="shared" si="99"/>
        <v>0</v>
      </c>
      <c r="V194" s="136">
        <f t="shared" si="99"/>
        <v>0</v>
      </c>
      <c r="W194" s="136">
        <f t="shared" si="99"/>
        <v>0</v>
      </c>
      <c r="X194" s="136">
        <f t="shared" si="99"/>
        <v>-78277100</v>
      </c>
      <c r="Y194" s="136">
        <f t="shared" si="99"/>
        <v>0</v>
      </c>
      <c r="Z194" s="136">
        <f t="shared" si="99"/>
        <v>0</v>
      </c>
      <c r="AA194" s="136">
        <f t="shared" si="99"/>
        <v>0</v>
      </c>
      <c r="AB194" s="138">
        <f t="shared" si="99"/>
        <v>0</v>
      </c>
    </row>
    <row r="195" spans="1:28" s="56" customFormat="1" ht="37.5" hidden="1">
      <c r="A195" s="82"/>
      <c r="B195" s="113"/>
      <c r="C195" s="43" t="s">
        <v>229</v>
      </c>
      <c r="D195" s="134" t="s">
        <v>395</v>
      </c>
      <c r="E195" s="44" t="s">
        <v>22</v>
      </c>
      <c r="F195" s="44" t="s">
        <v>16</v>
      </c>
      <c r="G195" s="57">
        <v>6540067471</v>
      </c>
      <c r="H195" s="44" t="s">
        <v>230</v>
      </c>
      <c r="I195" s="136">
        <f t="shared" si="75"/>
        <v>0</v>
      </c>
      <c r="J195" s="136"/>
      <c r="K195" s="136"/>
      <c r="L195" s="137">
        <v>78277100</v>
      </c>
      <c r="M195" s="137"/>
      <c r="N195" s="137"/>
      <c r="O195" s="136"/>
      <c r="P195" s="136"/>
      <c r="Q195" s="136"/>
      <c r="R195" s="136"/>
      <c r="S195" s="136"/>
      <c r="T195" s="136"/>
      <c r="U195" s="136"/>
      <c r="V195" s="136"/>
      <c r="W195" s="136"/>
      <c r="X195" s="136">
        <v>-78277100</v>
      </c>
      <c r="Y195" s="136"/>
      <c r="Z195" s="136"/>
      <c r="AA195" s="136"/>
      <c r="AB195" s="138"/>
    </row>
    <row r="196" spans="1:28" s="56" customFormat="1" ht="37.5" hidden="1">
      <c r="A196" s="82"/>
      <c r="B196" s="113"/>
      <c r="C196" s="43" t="s">
        <v>262</v>
      </c>
      <c r="D196" s="134" t="s">
        <v>395</v>
      </c>
      <c r="E196" s="44" t="s">
        <v>22</v>
      </c>
      <c r="F196" s="44" t="s">
        <v>16</v>
      </c>
      <c r="G196" s="57">
        <v>6540067472</v>
      </c>
      <c r="H196" s="44"/>
      <c r="I196" s="136">
        <f t="shared" si="75"/>
        <v>0</v>
      </c>
      <c r="J196" s="136"/>
      <c r="K196" s="136"/>
      <c r="L196" s="137">
        <f t="shared" ref="L196:AB196" si="100">L197</f>
        <v>41547100</v>
      </c>
      <c r="M196" s="137">
        <f t="shared" si="100"/>
        <v>0</v>
      </c>
      <c r="N196" s="137">
        <f t="shared" si="100"/>
        <v>0</v>
      </c>
      <c r="O196" s="136">
        <f t="shared" si="100"/>
        <v>0</v>
      </c>
      <c r="P196" s="136">
        <f t="shared" si="100"/>
        <v>0</v>
      </c>
      <c r="Q196" s="136">
        <f t="shared" si="100"/>
        <v>0</v>
      </c>
      <c r="R196" s="136">
        <f t="shared" si="100"/>
        <v>0</v>
      </c>
      <c r="S196" s="136">
        <f t="shared" si="100"/>
        <v>0</v>
      </c>
      <c r="T196" s="136">
        <f t="shared" si="100"/>
        <v>0</v>
      </c>
      <c r="U196" s="136">
        <f t="shared" si="100"/>
        <v>0</v>
      </c>
      <c r="V196" s="136">
        <f t="shared" si="100"/>
        <v>0</v>
      </c>
      <c r="W196" s="136">
        <f t="shared" si="100"/>
        <v>0</v>
      </c>
      <c r="X196" s="136">
        <f t="shared" si="100"/>
        <v>-41547100</v>
      </c>
      <c r="Y196" s="136">
        <f t="shared" si="100"/>
        <v>0</v>
      </c>
      <c r="Z196" s="136">
        <f t="shared" si="100"/>
        <v>0</v>
      </c>
      <c r="AA196" s="136">
        <f t="shared" si="100"/>
        <v>0</v>
      </c>
      <c r="AB196" s="138">
        <f t="shared" si="100"/>
        <v>0</v>
      </c>
    </row>
    <row r="197" spans="1:28" s="56" customFormat="1" ht="37.5" hidden="1">
      <c r="A197" s="82"/>
      <c r="B197" s="113"/>
      <c r="C197" s="43" t="s">
        <v>229</v>
      </c>
      <c r="D197" s="134" t="s">
        <v>395</v>
      </c>
      <c r="E197" s="44" t="s">
        <v>22</v>
      </c>
      <c r="F197" s="44" t="s">
        <v>16</v>
      </c>
      <c r="G197" s="57">
        <v>6540067472</v>
      </c>
      <c r="H197" s="44" t="s">
        <v>230</v>
      </c>
      <c r="I197" s="136">
        <f t="shared" si="75"/>
        <v>0</v>
      </c>
      <c r="J197" s="136"/>
      <c r="K197" s="136"/>
      <c r="L197" s="137">
        <v>41547100</v>
      </c>
      <c r="M197" s="137"/>
      <c r="N197" s="137"/>
      <c r="O197" s="136"/>
      <c r="P197" s="136"/>
      <c r="Q197" s="136"/>
      <c r="R197" s="136"/>
      <c r="S197" s="136"/>
      <c r="T197" s="136"/>
      <c r="U197" s="136"/>
      <c r="V197" s="136"/>
      <c r="W197" s="136"/>
      <c r="X197" s="136">
        <f>-41547100</f>
        <v>-41547100</v>
      </c>
      <c r="Y197" s="136"/>
      <c r="Z197" s="136"/>
      <c r="AA197" s="136"/>
      <c r="AB197" s="138"/>
    </row>
    <row r="198" spans="1:28" s="56" customFormat="1">
      <c r="A198" s="82"/>
      <c r="B198" s="113"/>
      <c r="C198" s="43" t="s">
        <v>264</v>
      </c>
      <c r="D198" s="134" t="s">
        <v>395</v>
      </c>
      <c r="E198" s="44" t="s">
        <v>22</v>
      </c>
      <c r="F198" s="44" t="s">
        <v>16</v>
      </c>
      <c r="G198" s="57" t="s">
        <v>265</v>
      </c>
      <c r="H198" s="44"/>
      <c r="I198" s="136">
        <f t="shared" si="75"/>
        <v>8222371.1399999997</v>
      </c>
      <c r="J198" s="136">
        <f>J199</f>
        <v>8222371.1399999997</v>
      </c>
      <c r="K198" s="136">
        <f t="shared" ref="K198:K217" si="101">I198-J198</f>
        <v>0</v>
      </c>
      <c r="L198" s="137"/>
      <c r="M198" s="137"/>
      <c r="N198" s="137"/>
      <c r="O198" s="136"/>
      <c r="P198" s="136">
        <f t="shared" ref="P198:AB198" si="102">P199</f>
        <v>7975700</v>
      </c>
      <c r="Q198" s="136">
        <f t="shared" si="102"/>
        <v>246671.14</v>
      </c>
      <c r="R198" s="136">
        <f t="shared" si="102"/>
        <v>0</v>
      </c>
      <c r="S198" s="136">
        <f t="shared" si="102"/>
        <v>0</v>
      </c>
      <c r="T198" s="136">
        <f t="shared" si="102"/>
        <v>0</v>
      </c>
      <c r="U198" s="136">
        <f t="shared" si="102"/>
        <v>0</v>
      </c>
      <c r="V198" s="136">
        <f t="shared" si="102"/>
        <v>0</v>
      </c>
      <c r="W198" s="136">
        <f t="shared" si="102"/>
        <v>0</v>
      </c>
      <c r="X198" s="136">
        <f t="shared" si="102"/>
        <v>0</v>
      </c>
      <c r="Y198" s="136">
        <f t="shared" si="102"/>
        <v>0</v>
      </c>
      <c r="Z198" s="136">
        <f t="shared" si="102"/>
        <v>0</v>
      </c>
      <c r="AA198" s="136">
        <f t="shared" si="102"/>
        <v>0</v>
      </c>
      <c r="AB198" s="138">
        <f t="shared" si="102"/>
        <v>0</v>
      </c>
    </row>
    <row r="199" spans="1:28" s="56" customFormat="1" ht="37.5">
      <c r="A199" s="82"/>
      <c r="B199" s="113"/>
      <c r="C199" s="43" t="s">
        <v>229</v>
      </c>
      <c r="D199" s="134" t="s">
        <v>395</v>
      </c>
      <c r="E199" s="44" t="s">
        <v>22</v>
      </c>
      <c r="F199" s="44" t="s">
        <v>16</v>
      </c>
      <c r="G199" s="57" t="s">
        <v>265</v>
      </c>
      <c r="H199" s="44" t="s">
        <v>230</v>
      </c>
      <c r="I199" s="136">
        <f t="shared" si="75"/>
        <v>8222371.1399999997</v>
      </c>
      <c r="J199" s="136">
        <v>8222371.1399999997</v>
      </c>
      <c r="K199" s="136">
        <f t="shared" si="101"/>
        <v>0</v>
      </c>
      <c r="L199" s="137"/>
      <c r="M199" s="137"/>
      <c r="N199" s="137"/>
      <c r="O199" s="136"/>
      <c r="P199" s="136">
        <v>7975700</v>
      </c>
      <c r="Q199" s="136">
        <v>246671.14</v>
      </c>
      <c r="R199" s="136"/>
      <c r="S199" s="136"/>
      <c r="T199" s="136"/>
      <c r="U199" s="136"/>
      <c r="V199" s="136"/>
      <c r="W199" s="136"/>
      <c r="X199" s="136"/>
      <c r="Y199" s="136"/>
      <c r="Z199" s="136"/>
      <c r="AA199" s="136"/>
      <c r="AB199" s="138"/>
    </row>
    <row r="200" spans="1:28" s="56" customFormat="1" ht="75">
      <c r="A200" s="82"/>
      <c r="B200" s="113"/>
      <c r="C200" s="43" t="s">
        <v>266</v>
      </c>
      <c r="D200" s="134" t="s">
        <v>395</v>
      </c>
      <c r="E200" s="44" t="s">
        <v>22</v>
      </c>
      <c r="F200" s="44" t="s">
        <v>16</v>
      </c>
      <c r="G200" s="57" t="s">
        <v>267</v>
      </c>
      <c r="H200" s="44"/>
      <c r="I200" s="136">
        <f t="shared" ref="I200:I263" si="103">SUM(L200:AB200)</f>
        <v>51632922</v>
      </c>
      <c r="J200" s="136">
        <f>J201</f>
        <v>51249513.939999998</v>
      </c>
      <c r="K200" s="136">
        <f t="shared" si="101"/>
        <v>383408.06000000238</v>
      </c>
      <c r="L200" s="137"/>
      <c r="M200" s="137">
        <f>M201</f>
        <v>49210200</v>
      </c>
      <c r="N200" s="137"/>
      <c r="O200" s="136">
        <f t="shared" ref="O200:AB200" si="104">O201</f>
        <v>6082200</v>
      </c>
      <c r="P200" s="136">
        <f t="shared" si="104"/>
        <v>0</v>
      </c>
      <c r="Q200" s="136">
        <f t="shared" si="104"/>
        <v>0</v>
      </c>
      <c r="R200" s="136">
        <f t="shared" si="104"/>
        <v>0</v>
      </c>
      <c r="S200" s="136">
        <f t="shared" si="104"/>
        <v>0</v>
      </c>
      <c r="T200" s="136">
        <f t="shared" si="104"/>
        <v>0</v>
      </c>
      <c r="U200" s="136">
        <f t="shared" si="104"/>
        <v>0</v>
      </c>
      <c r="V200" s="136">
        <f t="shared" si="104"/>
        <v>0</v>
      </c>
      <c r="W200" s="136">
        <f t="shared" si="104"/>
        <v>0</v>
      </c>
      <c r="X200" s="136">
        <f t="shared" si="104"/>
        <v>0</v>
      </c>
      <c r="Y200" s="136">
        <f t="shared" si="104"/>
        <v>-3610600</v>
      </c>
      <c r="Z200" s="136">
        <f t="shared" si="104"/>
        <v>-48878</v>
      </c>
      <c r="AA200" s="136">
        <f t="shared" si="104"/>
        <v>0</v>
      </c>
      <c r="AB200" s="138">
        <f t="shared" si="104"/>
        <v>0</v>
      </c>
    </row>
    <row r="201" spans="1:28" s="56" customFormat="1" ht="37.5">
      <c r="A201" s="82"/>
      <c r="B201" s="113"/>
      <c r="C201" s="43" t="s">
        <v>229</v>
      </c>
      <c r="D201" s="134" t="s">
        <v>395</v>
      </c>
      <c r="E201" s="44" t="s">
        <v>22</v>
      </c>
      <c r="F201" s="44" t="s">
        <v>16</v>
      </c>
      <c r="G201" s="57" t="s">
        <v>267</v>
      </c>
      <c r="H201" s="44" t="s">
        <v>230</v>
      </c>
      <c r="I201" s="136">
        <f t="shared" si="103"/>
        <v>51632922</v>
      </c>
      <c r="J201" s="136">
        <v>51249513.939999998</v>
      </c>
      <c r="K201" s="136">
        <f t="shared" si="101"/>
        <v>383408.06000000238</v>
      </c>
      <c r="L201" s="137"/>
      <c r="M201" s="137">
        <v>49210200</v>
      </c>
      <c r="N201" s="137"/>
      <c r="O201" s="136">
        <v>6082200</v>
      </c>
      <c r="P201" s="136"/>
      <c r="Q201" s="136"/>
      <c r="R201" s="136"/>
      <c r="S201" s="136"/>
      <c r="T201" s="136"/>
      <c r="U201" s="136"/>
      <c r="V201" s="136"/>
      <c r="W201" s="136"/>
      <c r="X201" s="136"/>
      <c r="Y201" s="136">
        <v>-3610600</v>
      </c>
      <c r="Z201" s="136">
        <v>-48878</v>
      </c>
      <c r="AA201" s="136"/>
      <c r="AB201" s="138"/>
    </row>
    <row r="202" spans="1:28" s="56" customFormat="1" ht="112.5">
      <c r="A202" s="82"/>
      <c r="B202" s="113"/>
      <c r="C202" s="43" t="s">
        <v>268</v>
      </c>
      <c r="D202" s="134" t="s">
        <v>395</v>
      </c>
      <c r="E202" s="44" t="s">
        <v>22</v>
      </c>
      <c r="F202" s="44" t="s">
        <v>16</v>
      </c>
      <c r="G202" s="57" t="s">
        <v>269</v>
      </c>
      <c r="H202" s="44"/>
      <c r="I202" s="136">
        <f t="shared" si="103"/>
        <v>304791600</v>
      </c>
      <c r="J202" s="136">
        <f>J203</f>
        <v>304791600</v>
      </c>
      <c r="K202" s="136">
        <f t="shared" si="101"/>
        <v>0</v>
      </c>
      <c r="L202" s="137"/>
      <c r="M202" s="137"/>
      <c r="N202" s="137"/>
      <c r="O202" s="136"/>
      <c r="P202" s="136"/>
      <c r="Q202" s="136">
        <f t="shared" ref="Q202:AB202" si="105">Q203</f>
        <v>304791600</v>
      </c>
      <c r="R202" s="136">
        <f t="shared" si="105"/>
        <v>0</v>
      </c>
      <c r="S202" s="136">
        <f t="shared" si="105"/>
        <v>0</v>
      </c>
      <c r="T202" s="136">
        <f t="shared" si="105"/>
        <v>0</v>
      </c>
      <c r="U202" s="136">
        <f t="shared" si="105"/>
        <v>0</v>
      </c>
      <c r="V202" s="136">
        <f t="shared" si="105"/>
        <v>0</v>
      </c>
      <c r="W202" s="136">
        <f t="shared" si="105"/>
        <v>0</v>
      </c>
      <c r="X202" s="136">
        <f t="shared" si="105"/>
        <v>0</v>
      </c>
      <c r="Y202" s="136">
        <f t="shared" si="105"/>
        <v>0</v>
      </c>
      <c r="Z202" s="136">
        <f t="shared" si="105"/>
        <v>0</v>
      </c>
      <c r="AA202" s="136">
        <f t="shared" si="105"/>
        <v>0</v>
      </c>
      <c r="AB202" s="138">
        <f t="shared" si="105"/>
        <v>0</v>
      </c>
    </row>
    <row r="203" spans="1:28" s="56" customFormat="1" ht="37.5">
      <c r="A203" s="82"/>
      <c r="B203" s="113"/>
      <c r="C203" s="43" t="s">
        <v>229</v>
      </c>
      <c r="D203" s="134" t="s">
        <v>395</v>
      </c>
      <c r="E203" s="44" t="s">
        <v>22</v>
      </c>
      <c r="F203" s="44" t="s">
        <v>16</v>
      </c>
      <c r="G203" s="57" t="s">
        <v>269</v>
      </c>
      <c r="H203" s="44" t="s">
        <v>230</v>
      </c>
      <c r="I203" s="136">
        <f t="shared" si="103"/>
        <v>304791600</v>
      </c>
      <c r="J203" s="136">
        <v>304791600</v>
      </c>
      <c r="K203" s="136">
        <f t="shared" si="101"/>
        <v>0</v>
      </c>
      <c r="L203" s="137"/>
      <c r="M203" s="137"/>
      <c r="N203" s="137"/>
      <c r="O203" s="136"/>
      <c r="P203" s="136"/>
      <c r="Q203" s="136">
        <v>304791600</v>
      </c>
      <c r="R203" s="136"/>
      <c r="S203" s="136"/>
      <c r="T203" s="136"/>
      <c r="U203" s="136"/>
      <c r="V203" s="136"/>
      <c r="W203" s="136"/>
      <c r="X203" s="136"/>
      <c r="Y203" s="136"/>
      <c r="Z203" s="136"/>
      <c r="AA203" s="136"/>
      <c r="AB203" s="138"/>
    </row>
    <row r="204" spans="1:28" s="56" customFormat="1">
      <c r="A204" s="82"/>
      <c r="B204" s="113"/>
      <c r="C204" s="43" t="s">
        <v>264</v>
      </c>
      <c r="D204" s="134" t="s">
        <v>395</v>
      </c>
      <c r="E204" s="44" t="s">
        <v>22</v>
      </c>
      <c r="F204" s="44" t="s">
        <v>16</v>
      </c>
      <c r="G204" s="57" t="s">
        <v>270</v>
      </c>
      <c r="H204" s="44"/>
      <c r="I204" s="136">
        <f t="shared" si="103"/>
        <v>254928.86</v>
      </c>
      <c r="J204" s="136">
        <f>J205</f>
        <v>254928.86</v>
      </c>
      <c r="K204" s="136">
        <f t="shared" si="101"/>
        <v>0</v>
      </c>
      <c r="L204" s="137"/>
      <c r="M204" s="137"/>
      <c r="N204" s="137"/>
      <c r="O204" s="136"/>
      <c r="P204" s="136"/>
      <c r="Q204" s="136">
        <f t="shared" ref="Q204:AB204" si="106">Q205</f>
        <v>254928.86</v>
      </c>
      <c r="R204" s="136">
        <f t="shared" si="106"/>
        <v>0</v>
      </c>
      <c r="S204" s="136">
        <f t="shared" si="106"/>
        <v>0</v>
      </c>
      <c r="T204" s="136">
        <f t="shared" si="106"/>
        <v>0</v>
      </c>
      <c r="U204" s="136">
        <f t="shared" si="106"/>
        <v>0</v>
      </c>
      <c r="V204" s="136">
        <f t="shared" si="106"/>
        <v>0</v>
      </c>
      <c r="W204" s="136">
        <f t="shared" si="106"/>
        <v>0</v>
      </c>
      <c r="X204" s="136">
        <f t="shared" si="106"/>
        <v>0</v>
      </c>
      <c r="Y204" s="136">
        <f t="shared" si="106"/>
        <v>0</v>
      </c>
      <c r="Z204" s="136">
        <f t="shared" si="106"/>
        <v>0</v>
      </c>
      <c r="AA204" s="136">
        <f t="shared" si="106"/>
        <v>0</v>
      </c>
      <c r="AB204" s="138">
        <f t="shared" si="106"/>
        <v>0</v>
      </c>
    </row>
    <row r="205" spans="1:28" s="56" customFormat="1" ht="37.5">
      <c r="A205" s="82"/>
      <c r="B205" s="113"/>
      <c r="C205" s="43" t="s">
        <v>229</v>
      </c>
      <c r="D205" s="134" t="s">
        <v>395</v>
      </c>
      <c r="E205" s="44" t="s">
        <v>22</v>
      </c>
      <c r="F205" s="44" t="s">
        <v>16</v>
      </c>
      <c r="G205" s="57" t="s">
        <v>270</v>
      </c>
      <c r="H205" s="44" t="s">
        <v>230</v>
      </c>
      <c r="I205" s="136">
        <f t="shared" si="103"/>
        <v>254928.86</v>
      </c>
      <c r="J205" s="136">
        <v>254928.86</v>
      </c>
      <c r="K205" s="136">
        <f t="shared" si="101"/>
        <v>0</v>
      </c>
      <c r="L205" s="137"/>
      <c r="M205" s="137"/>
      <c r="N205" s="137"/>
      <c r="O205" s="136"/>
      <c r="P205" s="136"/>
      <c r="Q205" s="136">
        <v>254928.86</v>
      </c>
      <c r="R205" s="136"/>
      <c r="S205" s="136"/>
      <c r="T205" s="136"/>
      <c r="U205" s="136"/>
      <c r="V205" s="136"/>
      <c r="W205" s="136"/>
      <c r="X205" s="136"/>
      <c r="Y205" s="136"/>
      <c r="Z205" s="136"/>
      <c r="AA205" s="136"/>
      <c r="AB205" s="138"/>
    </row>
    <row r="206" spans="1:28" s="56" customFormat="1" ht="112.5">
      <c r="A206" s="82"/>
      <c r="B206" s="113"/>
      <c r="C206" s="43" t="s">
        <v>268</v>
      </c>
      <c r="D206" s="134" t="s">
        <v>395</v>
      </c>
      <c r="E206" s="44" t="s">
        <v>22</v>
      </c>
      <c r="F206" s="44" t="s">
        <v>16</v>
      </c>
      <c r="G206" s="57" t="s">
        <v>271</v>
      </c>
      <c r="H206" s="44"/>
      <c r="I206" s="136">
        <f t="shared" si="103"/>
        <v>553900</v>
      </c>
      <c r="J206" s="136">
        <f>J207</f>
        <v>553820.49</v>
      </c>
      <c r="K206" s="136">
        <f t="shared" si="101"/>
        <v>79.510000000009313</v>
      </c>
      <c r="L206" s="137"/>
      <c r="M206" s="137"/>
      <c r="N206" s="137"/>
      <c r="O206" s="136"/>
      <c r="P206" s="136"/>
      <c r="Q206" s="136"/>
      <c r="R206" s="136"/>
      <c r="S206" s="136"/>
      <c r="T206" s="136"/>
      <c r="U206" s="136"/>
      <c r="V206" s="136"/>
      <c r="W206" s="136"/>
      <c r="X206" s="136"/>
      <c r="Y206" s="136">
        <f>Y207</f>
        <v>553900</v>
      </c>
      <c r="Z206" s="136"/>
      <c r="AA206" s="136"/>
      <c r="AB206" s="138"/>
    </row>
    <row r="207" spans="1:28" s="56" customFormat="1" ht="37.5">
      <c r="A207" s="82"/>
      <c r="B207" s="113"/>
      <c r="C207" s="43" t="s">
        <v>229</v>
      </c>
      <c r="D207" s="134" t="s">
        <v>395</v>
      </c>
      <c r="E207" s="44" t="s">
        <v>22</v>
      </c>
      <c r="F207" s="44" t="s">
        <v>16</v>
      </c>
      <c r="G207" s="57" t="s">
        <v>271</v>
      </c>
      <c r="H207" s="44" t="s">
        <v>230</v>
      </c>
      <c r="I207" s="136">
        <f t="shared" si="103"/>
        <v>553900</v>
      </c>
      <c r="J207" s="136">
        <v>553820.49</v>
      </c>
      <c r="K207" s="136">
        <f t="shared" si="101"/>
        <v>79.510000000009313</v>
      </c>
      <c r="L207" s="137"/>
      <c r="M207" s="137"/>
      <c r="N207" s="137"/>
      <c r="O207" s="136"/>
      <c r="P207" s="136"/>
      <c r="Q207" s="136"/>
      <c r="R207" s="136"/>
      <c r="S207" s="136"/>
      <c r="T207" s="136"/>
      <c r="U207" s="136"/>
      <c r="V207" s="136"/>
      <c r="W207" s="136"/>
      <c r="X207" s="136"/>
      <c r="Y207" s="136">
        <v>553900</v>
      </c>
      <c r="Z207" s="136"/>
      <c r="AA207" s="136"/>
      <c r="AB207" s="138"/>
    </row>
    <row r="208" spans="1:28" s="56" customFormat="1">
      <c r="A208" s="82"/>
      <c r="B208" s="113"/>
      <c r="C208" s="43" t="s">
        <v>263</v>
      </c>
      <c r="D208" s="134" t="s">
        <v>395</v>
      </c>
      <c r="E208" s="44" t="s">
        <v>22</v>
      </c>
      <c r="F208" s="44" t="s">
        <v>16</v>
      </c>
      <c r="G208" s="57">
        <v>6550000000</v>
      </c>
      <c r="H208" s="44"/>
      <c r="I208" s="136">
        <f t="shared" si="103"/>
        <v>86151000</v>
      </c>
      <c r="J208" s="136">
        <f>J209+J211</f>
        <v>86133337.790000007</v>
      </c>
      <c r="K208" s="136">
        <f t="shared" si="101"/>
        <v>17662.209999993443</v>
      </c>
      <c r="L208" s="137">
        <f t="shared" ref="L208:Y209" si="107">L209</f>
        <v>83223600</v>
      </c>
      <c r="M208" s="137">
        <f t="shared" si="107"/>
        <v>0</v>
      </c>
      <c r="N208" s="137">
        <f t="shared" si="107"/>
        <v>0</v>
      </c>
      <c r="O208" s="136">
        <f t="shared" si="107"/>
        <v>0</v>
      </c>
      <c r="P208" s="136">
        <f t="shared" si="107"/>
        <v>0</v>
      </c>
      <c r="Q208" s="136">
        <f t="shared" si="107"/>
        <v>2812400</v>
      </c>
      <c r="R208" s="136">
        <f t="shared" si="107"/>
        <v>0</v>
      </c>
      <c r="S208" s="136">
        <f t="shared" si="107"/>
        <v>0</v>
      </c>
      <c r="T208" s="136">
        <f t="shared" si="107"/>
        <v>0</v>
      </c>
      <c r="U208" s="136">
        <f t="shared" si="107"/>
        <v>0</v>
      </c>
      <c r="V208" s="136">
        <f t="shared" si="107"/>
        <v>0</v>
      </c>
      <c r="W208" s="136">
        <f t="shared" si="107"/>
        <v>0</v>
      </c>
      <c r="X208" s="136">
        <f t="shared" si="107"/>
        <v>0</v>
      </c>
      <c r="Y208" s="136">
        <f t="shared" si="107"/>
        <v>0</v>
      </c>
      <c r="Z208" s="136">
        <f>Z209+Z211</f>
        <v>115000</v>
      </c>
      <c r="AA208" s="136">
        <f>AA209+AA211</f>
        <v>0</v>
      </c>
      <c r="AB208" s="138">
        <f>AB209+AB211</f>
        <v>0</v>
      </c>
    </row>
    <row r="209" spans="1:28" s="56" customFormat="1" ht="38.85" customHeight="1">
      <c r="A209" s="82"/>
      <c r="B209" s="113"/>
      <c r="C209" s="43" t="s">
        <v>272</v>
      </c>
      <c r="D209" s="134" t="s">
        <v>395</v>
      </c>
      <c r="E209" s="44" t="s">
        <v>22</v>
      </c>
      <c r="F209" s="44" t="s">
        <v>16</v>
      </c>
      <c r="G209" s="57" t="s">
        <v>273</v>
      </c>
      <c r="H209" s="44"/>
      <c r="I209" s="136">
        <f t="shared" si="103"/>
        <v>86036000</v>
      </c>
      <c r="J209" s="136">
        <f>J210</f>
        <v>86033337.790000007</v>
      </c>
      <c r="K209" s="136">
        <f t="shared" si="101"/>
        <v>2662.2099999934435</v>
      </c>
      <c r="L209" s="137">
        <f t="shared" si="107"/>
        <v>83223600</v>
      </c>
      <c r="M209" s="137">
        <f t="shared" si="107"/>
        <v>0</v>
      </c>
      <c r="N209" s="137">
        <f t="shared" si="107"/>
        <v>0</v>
      </c>
      <c r="O209" s="136">
        <f t="shared" si="107"/>
        <v>0</v>
      </c>
      <c r="P209" s="136">
        <f t="shared" si="107"/>
        <v>0</v>
      </c>
      <c r="Q209" s="136">
        <f t="shared" si="107"/>
        <v>2812400</v>
      </c>
      <c r="R209" s="136">
        <f t="shared" si="107"/>
        <v>0</v>
      </c>
      <c r="S209" s="136">
        <f t="shared" si="107"/>
        <v>0</v>
      </c>
      <c r="T209" s="136">
        <f t="shared" si="107"/>
        <v>0</v>
      </c>
      <c r="U209" s="136">
        <f t="shared" si="107"/>
        <v>0</v>
      </c>
      <c r="V209" s="136">
        <f t="shared" si="107"/>
        <v>0</v>
      </c>
      <c r="W209" s="136">
        <f t="shared" si="107"/>
        <v>0</v>
      </c>
      <c r="X209" s="136">
        <f t="shared" si="107"/>
        <v>0</v>
      </c>
      <c r="Y209" s="136">
        <f t="shared" si="107"/>
        <v>0</v>
      </c>
      <c r="Z209" s="136">
        <f>Z210</f>
        <v>0</v>
      </c>
      <c r="AA209" s="136">
        <f>AA210</f>
        <v>0</v>
      </c>
      <c r="AB209" s="138">
        <f>AB210</f>
        <v>0</v>
      </c>
    </row>
    <row r="210" spans="1:28" s="56" customFormat="1" ht="37.5">
      <c r="A210" s="82"/>
      <c r="B210" s="113"/>
      <c r="C210" s="43" t="s">
        <v>229</v>
      </c>
      <c r="D210" s="134" t="s">
        <v>395</v>
      </c>
      <c r="E210" s="44" t="s">
        <v>22</v>
      </c>
      <c r="F210" s="44" t="s">
        <v>16</v>
      </c>
      <c r="G210" s="57" t="s">
        <v>273</v>
      </c>
      <c r="H210" s="44" t="s">
        <v>230</v>
      </c>
      <c r="I210" s="136">
        <f t="shared" si="103"/>
        <v>86036000</v>
      </c>
      <c r="J210" s="136">
        <v>86033337.790000007</v>
      </c>
      <c r="K210" s="136">
        <f t="shared" si="101"/>
        <v>2662.2099999934435</v>
      </c>
      <c r="L210" s="137">
        <v>83223600</v>
      </c>
      <c r="M210" s="137"/>
      <c r="N210" s="137"/>
      <c r="O210" s="136"/>
      <c r="P210" s="136"/>
      <c r="Q210" s="136">
        <v>2812400</v>
      </c>
      <c r="R210" s="136"/>
      <c r="S210" s="136"/>
      <c r="T210" s="136"/>
      <c r="U210" s="136"/>
      <c r="V210" s="136"/>
      <c r="W210" s="136"/>
      <c r="X210" s="136"/>
      <c r="Y210" s="136"/>
      <c r="Z210" s="136"/>
      <c r="AA210" s="136"/>
      <c r="AB210" s="138"/>
    </row>
    <row r="211" spans="1:28" s="56" customFormat="1" ht="40.700000000000003" customHeight="1">
      <c r="A211" s="82"/>
      <c r="B211" s="113"/>
      <c r="C211" s="43" t="s">
        <v>272</v>
      </c>
      <c r="D211" s="134" t="s">
        <v>395</v>
      </c>
      <c r="E211" s="44" t="s">
        <v>22</v>
      </c>
      <c r="F211" s="44" t="s">
        <v>16</v>
      </c>
      <c r="G211" s="57" t="s">
        <v>274</v>
      </c>
      <c r="H211" s="44"/>
      <c r="I211" s="136">
        <f t="shared" si="103"/>
        <v>115000</v>
      </c>
      <c r="J211" s="136">
        <f>J212</f>
        <v>100000</v>
      </c>
      <c r="K211" s="136">
        <f t="shared" si="101"/>
        <v>15000</v>
      </c>
      <c r="L211" s="137"/>
      <c r="M211" s="137"/>
      <c r="N211" s="137"/>
      <c r="O211" s="136"/>
      <c r="P211" s="136"/>
      <c r="Q211" s="136"/>
      <c r="R211" s="136"/>
      <c r="S211" s="136"/>
      <c r="T211" s="136"/>
      <c r="U211" s="136"/>
      <c r="V211" s="136"/>
      <c r="W211" s="136"/>
      <c r="X211" s="136"/>
      <c r="Y211" s="136"/>
      <c r="Z211" s="136">
        <f>Z212</f>
        <v>115000</v>
      </c>
      <c r="AA211" s="136">
        <f>AA212</f>
        <v>0</v>
      </c>
      <c r="AB211" s="138">
        <f>AB212</f>
        <v>0</v>
      </c>
    </row>
    <row r="212" spans="1:28" s="56" customFormat="1" ht="37.5">
      <c r="A212" s="82"/>
      <c r="B212" s="113"/>
      <c r="C212" s="43" t="s">
        <v>229</v>
      </c>
      <c r="D212" s="134" t="s">
        <v>395</v>
      </c>
      <c r="E212" s="44" t="s">
        <v>22</v>
      </c>
      <c r="F212" s="44" t="s">
        <v>16</v>
      </c>
      <c r="G212" s="57" t="s">
        <v>274</v>
      </c>
      <c r="H212" s="44" t="s">
        <v>230</v>
      </c>
      <c r="I212" s="136">
        <f t="shared" si="103"/>
        <v>115000</v>
      </c>
      <c r="J212" s="136">
        <v>100000</v>
      </c>
      <c r="K212" s="136">
        <f t="shared" si="101"/>
        <v>15000</v>
      </c>
      <c r="L212" s="137"/>
      <c r="M212" s="137"/>
      <c r="N212" s="137"/>
      <c r="O212" s="136"/>
      <c r="P212" s="136"/>
      <c r="Q212" s="136"/>
      <c r="R212" s="136"/>
      <c r="S212" s="136"/>
      <c r="T212" s="136"/>
      <c r="U212" s="136"/>
      <c r="V212" s="136"/>
      <c r="W212" s="136"/>
      <c r="X212" s="136"/>
      <c r="Y212" s="136"/>
      <c r="Z212" s="136">
        <v>115000</v>
      </c>
      <c r="AA212" s="136"/>
      <c r="AB212" s="138"/>
    </row>
    <row r="213" spans="1:28" s="56" customFormat="1">
      <c r="A213" s="82"/>
      <c r="B213" s="113"/>
      <c r="C213" s="43" t="s">
        <v>340</v>
      </c>
      <c r="D213" s="134" t="s">
        <v>395</v>
      </c>
      <c r="E213" s="44" t="s">
        <v>22</v>
      </c>
      <c r="F213" s="44" t="s">
        <v>16</v>
      </c>
      <c r="G213" s="57">
        <v>7300000000</v>
      </c>
      <c r="H213" s="44"/>
      <c r="I213" s="136">
        <f t="shared" si="103"/>
        <v>262630082.38999999</v>
      </c>
      <c r="J213" s="136">
        <f>J214+J220+J223+J230</f>
        <v>189736517.41999999</v>
      </c>
      <c r="K213" s="136">
        <f t="shared" si="101"/>
        <v>72893564.969999999</v>
      </c>
      <c r="L213" s="137">
        <f t="shared" ref="L213:X213" si="108">L214+L220+L223</f>
        <v>32392600</v>
      </c>
      <c r="M213" s="137">
        <f t="shared" si="108"/>
        <v>0</v>
      </c>
      <c r="N213" s="137">
        <f t="shared" si="108"/>
        <v>0</v>
      </c>
      <c r="O213" s="136">
        <f t="shared" si="108"/>
        <v>60991362.390000001</v>
      </c>
      <c r="P213" s="136">
        <f t="shared" si="108"/>
        <v>0</v>
      </c>
      <c r="Q213" s="136">
        <f t="shared" si="108"/>
        <v>183880920</v>
      </c>
      <c r="R213" s="136">
        <f t="shared" si="108"/>
        <v>0</v>
      </c>
      <c r="S213" s="136">
        <f t="shared" si="108"/>
        <v>0</v>
      </c>
      <c r="T213" s="136">
        <f t="shared" si="108"/>
        <v>0</v>
      </c>
      <c r="U213" s="136">
        <f t="shared" si="108"/>
        <v>0</v>
      </c>
      <c r="V213" s="136">
        <f t="shared" si="108"/>
        <v>0</v>
      </c>
      <c r="W213" s="136">
        <f t="shared" si="108"/>
        <v>0</v>
      </c>
      <c r="X213" s="136">
        <f t="shared" si="108"/>
        <v>0</v>
      </c>
      <c r="Y213" s="136">
        <f>Y214+Y220+Y223+Y230</f>
        <v>146000</v>
      </c>
      <c r="Z213" s="136">
        <f>Z214+Z220+Z223</f>
        <v>-14780800</v>
      </c>
      <c r="AA213" s="136">
        <f>AA214+AA220+AA223</f>
        <v>0</v>
      </c>
      <c r="AB213" s="138">
        <f>AB214+AB220+AB223</f>
        <v>0</v>
      </c>
    </row>
    <row r="214" spans="1:28" s="56" customFormat="1" ht="37.5">
      <c r="A214" s="82"/>
      <c r="B214" s="113"/>
      <c r="C214" s="43" t="s">
        <v>341</v>
      </c>
      <c r="D214" s="134" t="s">
        <v>395</v>
      </c>
      <c r="E214" s="44" t="s">
        <v>22</v>
      </c>
      <c r="F214" s="44" t="s">
        <v>16</v>
      </c>
      <c r="G214" s="57">
        <v>7310000000</v>
      </c>
      <c r="H214" s="44"/>
      <c r="I214" s="136">
        <f t="shared" si="103"/>
        <v>6809520</v>
      </c>
      <c r="J214" s="136">
        <f>J215+J217</f>
        <v>6801697.4199999999</v>
      </c>
      <c r="K214" s="136">
        <f t="shared" si="101"/>
        <v>7822.5800000000745</v>
      </c>
      <c r="L214" s="137">
        <f t="shared" ref="L214:AB214" si="109">L215+L217</f>
        <v>6812520</v>
      </c>
      <c r="M214" s="137">
        <f t="shared" si="109"/>
        <v>0</v>
      </c>
      <c r="N214" s="137">
        <f t="shared" si="109"/>
        <v>0</v>
      </c>
      <c r="O214" s="136">
        <f t="shared" si="109"/>
        <v>0</v>
      </c>
      <c r="P214" s="136">
        <f t="shared" si="109"/>
        <v>-2058720</v>
      </c>
      <c r="Q214" s="136">
        <f t="shared" si="109"/>
        <v>2058720</v>
      </c>
      <c r="R214" s="136">
        <f t="shared" si="109"/>
        <v>0</v>
      </c>
      <c r="S214" s="136">
        <f t="shared" si="109"/>
        <v>0</v>
      </c>
      <c r="T214" s="136">
        <f t="shared" si="109"/>
        <v>0</v>
      </c>
      <c r="U214" s="136">
        <f t="shared" si="109"/>
        <v>0</v>
      </c>
      <c r="V214" s="136">
        <f t="shared" si="109"/>
        <v>-3000</v>
      </c>
      <c r="W214" s="136">
        <f t="shared" si="109"/>
        <v>0</v>
      </c>
      <c r="X214" s="136">
        <f t="shared" si="109"/>
        <v>0</v>
      </c>
      <c r="Y214" s="136">
        <f t="shared" si="109"/>
        <v>0</v>
      </c>
      <c r="Z214" s="136">
        <f t="shared" si="109"/>
        <v>0</v>
      </c>
      <c r="AA214" s="136">
        <f t="shared" si="109"/>
        <v>0</v>
      </c>
      <c r="AB214" s="138">
        <f t="shared" si="109"/>
        <v>0</v>
      </c>
    </row>
    <row r="215" spans="1:28" s="56" customFormat="1" ht="37.5">
      <c r="A215" s="82"/>
      <c r="B215" s="113"/>
      <c r="C215" s="43" t="s">
        <v>342</v>
      </c>
      <c r="D215" s="134" t="s">
        <v>395</v>
      </c>
      <c r="E215" s="44" t="s">
        <v>22</v>
      </c>
      <c r="F215" s="44" t="s">
        <v>16</v>
      </c>
      <c r="G215" s="57">
        <v>7310010140</v>
      </c>
      <c r="H215" s="44"/>
      <c r="I215" s="136">
        <f t="shared" si="103"/>
        <v>3764567</v>
      </c>
      <c r="J215" s="136">
        <f>J216</f>
        <v>3756744.42</v>
      </c>
      <c r="K215" s="136">
        <f t="shared" si="101"/>
        <v>7822.5800000000745</v>
      </c>
      <c r="L215" s="137">
        <f t="shared" ref="L215:AB215" si="110">L216</f>
        <v>3767567</v>
      </c>
      <c r="M215" s="137">
        <f t="shared" si="110"/>
        <v>0</v>
      </c>
      <c r="N215" s="137">
        <f t="shared" si="110"/>
        <v>0</v>
      </c>
      <c r="O215" s="136">
        <f t="shared" si="110"/>
        <v>0</v>
      </c>
      <c r="P215" s="136">
        <f t="shared" si="110"/>
        <v>-2058720</v>
      </c>
      <c r="Q215" s="136">
        <f t="shared" si="110"/>
        <v>2058720</v>
      </c>
      <c r="R215" s="136">
        <f t="shared" si="110"/>
        <v>0</v>
      </c>
      <c r="S215" s="136">
        <f t="shared" si="110"/>
        <v>0</v>
      </c>
      <c r="T215" s="136">
        <f t="shared" si="110"/>
        <v>0</v>
      </c>
      <c r="U215" s="136">
        <f t="shared" si="110"/>
        <v>0</v>
      </c>
      <c r="V215" s="136">
        <f t="shared" si="110"/>
        <v>-3000</v>
      </c>
      <c r="W215" s="136">
        <f t="shared" si="110"/>
        <v>0</v>
      </c>
      <c r="X215" s="136">
        <f t="shared" si="110"/>
        <v>0</v>
      </c>
      <c r="Y215" s="136">
        <f t="shared" si="110"/>
        <v>0</v>
      </c>
      <c r="Z215" s="136">
        <f t="shared" si="110"/>
        <v>0</v>
      </c>
      <c r="AA215" s="136">
        <f t="shared" si="110"/>
        <v>0</v>
      </c>
      <c r="AB215" s="138">
        <f t="shared" si="110"/>
        <v>0</v>
      </c>
    </row>
    <row r="216" spans="1:28" s="56" customFormat="1" ht="37.5">
      <c r="A216" s="82"/>
      <c r="B216" s="113"/>
      <c r="C216" s="43" t="s">
        <v>100</v>
      </c>
      <c r="D216" s="134" t="s">
        <v>395</v>
      </c>
      <c r="E216" s="44" t="s">
        <v>22</v>
      </c>
      <c r="F216" s="44" t="s">
        <v>16</v>
      </c>
      <c r="G216" s="57">
        <v>7310010140</v>
      </c>
      <c r="H216" s="44" t="s">
        <v>101</v>
      </c>
      <c r="I216" s="136">
        <f t="shared" si="103"/>
        <v>3764567</v>
      </c>
      <c r="J216" s="136">
        <v>3756744.42</v>
      </c>
      <c r="K216" s="136">
        <f t="shared" si="101"/>
        <v>7822.5800000000745</v>
      </c>
      <c r="L216" s="137">
        <v>3767567</v>
      </c>
      <c r="M216" s="137"/>
      <c r="N216" s="137"/>
      <c r="O216" s="136"/>
      <c r="P216" s="136">
        <v>-2058720</v>
      </c>
      <c r="Q216" s="136">
        <v>2058720</v>
      </c>
      <c r="R216" s="136"/>
      <c r="S216" s="136"/>
      <c r="T216" s="136"/>
      <c r="U216" s="136"/>
      <c r="V216" s="136">
        <f>-3000</f>
        <v>-3000</v>
      </c>
      <c r="W216" s="136"/>
      <c r="X216" s="136"/>
      <c r="Y216" s="136"/>
      <c r="Z216" s="136"/>
      <c r="AA216" s="136"/>
      <c r="AB216" s="138"/>
    </row>
    <row r="217" spans="1:28" s="56" customFormat="1" ht="37.5">
      <c r="A217" s="82"/>
      <c r="B217" s="113"/>
      <c r="C217" s="43" t="s">
        <v>343</v>
      </c>
      <c r="D217" s="134" t="s">
        <v>395</v>
      </c>
      <c r="E217" s="44" t="s">
        <v>22</v>
      </c>
      <c r="F217" s="44" t="s">
        <v>16</v>
      </c>
      <c r="G217" s="57">
        <v>7310010860</v>
      </c>
      <c r="H217" s="44"/>
      <c r="I217" s="136">
        <f t="shared" si="103"/>
        <v>3044953</v>
      </c>
      <c r="J217" s="136">
        <f>J218+J219</f>
        <v>3044953</v>
      </c>
      <c r="K217" s="136">
        <f t="shared" si="101"/>
        <v>0</v>
      </c>
      <c r="L217" s="137">
        <f>L218</f>
        <v>3044953</v>
      </c>
      <c r="M217" s="137">
        <f>M218</f>
        <v>0</v>
      </c>
      <c r="N217" s="137">
        <f>N218</f>
        <v>0</v>
      </c>
      <c r="O217" s="136">
        <f>O218</f>
        <v>0</v>
      </c>
      <c r="P217" s="136">
        <f>P218+P219</f>
        <v>0</v>
      </c>
      <c r="Q217" s="136">
        <f t="shared" ref="Q217:AB217" si="111">Q218</f>
        <v>0</v>
      </c>
      <c r="R217" s="136">
        <f t="shared" si="111"/>
        <v>0</v>
      </c>
      <c r="S217" s="136">
        <f t="shared" si="111"/>
        <v>0</v>
      </c>
      <c r="T217" s="136">
        <f t="shared" si="111"/>
        <v>0</v>
      </c>
      <c r="U217" s="136">
        <f t="shared" si="111"/>
        <v>0</v>
      </c>
      <c r="V217" s="136">
        <f t="shared" si="111"/>
        <v>0</v>
      </c>
      <c r="W217" s="136">
        <f t="shared" si="111"/>
        <v>0</v>
      </c>
      <c r="X217" s="136">
        <f t="shared" si="111"/>
        <v>0</v>
      </c>
      <c r="Y217" s="136">
        <f t="shared" si="111"/>
        <v>0</v>
      </c>
      <c r="Z217" s="136">
        <f t="shared" si="111"/>
        <v>0</v>
      </c>
      <c r="AA217" s="136">
        <f t="shared" si="111"/>
        <v>0</v>
      </c>
      <c r="AB217" s="138">
        <f t="shared" si="111"/>
        <v>0</v>
      </c>
    </row>
    <row r="218" spans="1:28" s="56" customFormat="1" ht="37.5" hidden="1">
      <c r="A218" s="82"/>
      <c r="B218" s="113"/>
      <c r="C218" s="43" t="s">
        <v>100</v>
      </c>
      <c r="D218" s="134" t="s">
        <v>395</v>
      </c>
      <c r="E218" s="44" t="s">
        <v>22</v>
      </c>
      <c r="F218" s="44" t="s">
        <v>16</v>
      </c>
      <c r="G218" s="57">
        <v>7310010860</v>
      </c>
      <c r="H218" s="44" t="s">
        <v>101</v>
      </c>
      <c r="I218" s="136">
        <f t="shared" si="103"/>
        <v>0</v>
      </c>
      <c r="J218" s="136"/>
      <c r="K218" s="136"/>
      <c r="L218" s="137">
        <v>3044953</v>
      </c>
      <c r="M218" s="137"/>
      <c r="N218" s="137"/>
      <c r="O218" s="136"/>
      <c r="P218" s="136">
        <v>-3044953</v>
      </c>
      <c r="Q218" s="136"/>
      <c r="R218" s="136"/>
      <c r="S218" s="136"/>
      <c r="T218" s="136"/>
      <c r="U218" s="136"/>
      <c r="V218" s="136"/>
      <c r="W218" s="136"/>
      <c r="X218" s="136"/>
      <c r="Y218" s="136"/>
      <c r="Z218" s="136"/>
      <c r="AA218" s="136"/>
      <c r="AB218" s="138"/>
    </row>
    <row r="219" spans="1:28" s="56" customFormat="1">
      <c r="A219" s="82"/>
      <c r="B219" s="113"/>
      <c r="C219" s="43" t="s">
        <v>121</v>
      </c>
      <c r="D219" s="134" t="s">
        <v>395</v>
      </c>
      <c r="E219" s="44" t="s">
        <v>22</v>
      </c>
      <c r="F219" s="44" t="s">
        <v>16</v>
      </c>
      <c r="G219" s="57">
        <v>7310010860</v>
      </c>
      <c r="H219" s="44" t="s">
        <v>122</v>
      </c>
      <c r="I219" s="136">
        <f t="shared" si="103"/>
        <v>3044953</v>
      </c>
      <c r="J219" s="136">
        <v>3044953</v>
      </c>
      <c r="K219" s="136">
        <f t="shared" ref="K219:K228" si="112">I219-J219</f>
        <v>0</v>
      </c>
      <c r="L219" s="137"/>
      <c r="M219" s="137"/>
      <c r="N219" s="137"/>
      <c r="O219" s="136"/>
      <c r="P219" s="136">
        <v>3044953</v>
      </c>
      <c r="Q219" s="136"/>
      <c r="R219" s="136"/>
      <c r="S219" s="136"/>
      <c r="T219" s="136"/>
      <c r="U219" s="136"/>
      <c r="V219" s="136"/>
      <c r="W219" s="136"/>
      <c r="X219" s="136"/>
      <c r="Y219" s="136"/>
      <c r="Z219" s="136"/>
      <c r="AA219" s="136"/>
      <c r="AB219" s="138"/>
    </row>
    <row r="220" spans="1:28" s="56" customFormat="1" ht="37.5">
      <c r="A220" s="82"/>
      <c r="B220" s="113"/>
      <c r="C220" s="43" t="s">
        <v>344</v>
      </c>
      <c r="D220" s="134" t="s">
        <v>395</v>
      </c>
      <c r="E220" s="44" t="s">
        <v>22</v>
      </c>
      <c r="F220" s="44" t="s">
        <v>16</v>
      </c>
      <c r="G220" s="57">
        <v>7320000000</v>
      </c>
      <c r="H220" s="44"/>
      <c r="I220" s="136">
        <f t="shared" si="103"/>
        <v>53000</v>
      </c>
      <c r="J220" s="136">
        <f>J221</f>
        <v>52920</v>
      </c>
      <c r="K220" s="136">
        <f t="shared" si="112"/>
        <v>80</v>
      </c>
      <c r="L220" s="137">
        <f t="shared" ref="L220:U221" si="113">L221</f>
        <v>50000</v>
      </c>
      <c r="M220" s="137">
        <f t="shared" si="113"/>
        <v>0</v>
      </c>
      <c r="N220" s="137">
        <f t="shared" si="113"/>
        <v>0</v>
      </c>
      <c r="O220" s="136">
        <f t="shared" si="113"/>
        <v>0</v>
      </c>
      <c r="P220" s="136">
        <f t="shared" si="113"/>
        <v>0</v>
      </c>
      <c r="Q220" s="136">
        <f t="shared" si="113"/>
        <v>0</v>
      </c>
      <c r="R220" s="136">
        <f t="shared" si="113"/>
        <v>0</v>
      </c>
      <c r="S220" s="136">
        <f t="shared" si="113"/>
        <v>0</v>
      </c>
      <c r="T220" s="136">
        <f t="shared" si="113"/>
        <v>0</v>
      </c>
      <c r="U220" s="136">
        <f t="shared" si="113"/>
        <v>0</v>
      </c>
      <c r="V220" s="136">
        <f t="shared" ref="V220:AE221" si="114">V221</f>
        <v>3000</v>
      </c>
      <c r="W220" s="136">
        <f t="shared" si="114"/>
        <v>0</v>
      </c>
      <c r="X220" s="136">
        <f t="shared" si="114"/>
        <v>0</v>
      </c>
      <c r="Y220" s="136">
        <f t="shared" si="114"/>
        <v>0</v>
      </c>
      <c r="Z220" s="136">
        <f t="shared" si="114"/>
        <v>0</v>
      </c>
      <c r="AA220" s="136">
        <f t="shared" si="114"/>
        <v>0</v>
      </c>
      <c r="AB220" s="138">
        <f t="shared" si="114"/>
        <v>0</v>
      </c>
    </row>
    <row r="221" spans="1:28" s="56" customFormat="1" ht="75">
      <c r="A221" s="82"/>
      <c r="B221" s="113"/>
      <c r="C221" s="43" t="s">
        <v>345</v>
      </c>
      <c r="D221" s="134" t="s">
        <v>395</v>
      </c>
      <c r="E221" s="44" t="s">
        <v>22</v>
      </c>
      <c r="F221" s="44" t="s">
        <v>16</v>
      </c>
      <c r="G221" s="57">
        <v>7320010080</v>
      </c>
      <c r="H221" s="44"/>
      <c r="I221" s="136">
        <f t="shared" si="103"/>
        <v>53000</v>
      </c>
      <c r="J221" s="136">
        <f>J222</f>
        <v>52920</v>
      </c>
      <c r="K221" s="136">
        <f t="shared" si="112"/>
        <v>80</v>
      </c>
      <c r="L221" s="137">
        <f t="shared" si="113"/>
        <v>50000</v>
      </c>
      <c r="M221" s="137">
        <f t="shared" si="113"/>
        <v>0</v>
      </c>
      <c r="N221" s="137">
        <f t="shared" si="113"/>
        <v>0</v>
      </c>
      <c r="O221" s="136">
        <f t="shared" si="113"/>
        <v>0</v>
      </c>
      <c r="P221" s="136">
        <f t="shared" si="113"/>
        <v>0</v>
      </c>
      <c r="Q221" s="136">
        <f t="shared" si="113"/>
        <v>0</v>
      </c>
      <c r="R221" s="136">
        <f t="shared" si="113"/>
        <v>0</v>
      </c>
      <c r="S221" s="136">
        <f t="shared" si="113"/>
        <v>0</v>
      </c>
      <c r="T221" s="136">
        <f t="shared" si="113"/>
        <v>0</v>
      </c>
      <c r="U221" s="136">
        <f t="shared" si="113"/>
        <v>0</v>
      </c>
      <c r="V221" s="136">
        <f t="shared" si="114"/>
        <v>3000</v>
      </c>
      <c r="W221" s="136">
        <f t="shared" si="114"/>
        <v>0</v>
      </c>
      <c r="X221" s="136">
        <f t="shared" si="114"/>
        <v>0</v>
      </c>
      <c r="Y221" s="136">
        <f t="shared" si="114"/>
        <v>0</v>
      </c>
      <c r="Z221" s="136">
        <f t="shared" si="114"/>
        <v>0</v>
      </c>
      <c r="AA221" s="136">
        <f t="shared" si="114"/>
        <v>0</v>
      </c>
      <c r="AB221" s="138">
        <f t="shared" si="114"/>
        <v>0</v>
      </c>
    </row>
    <row r="222" spans="1:28" s="56" customFormat="1" ht="37.5">
      <c r="A222" s="82"/>
      <c r="B222" s="113"/>
      <c r="C222" s="43" t="s">
        <v>100</v>
      </c>
      <c r="D222" s="134" t="s">
        <v>395</v>
      </c>
      <c r="E222" s="44" t="s">
        <v>22</v>
      </c>
      <c r="F222" s="44" t="s">
        <v>16</v>
      </c>
      <c r="G222" s="57">
        <v>7320010080</v>
      </c>
      <c r="H222" s="44" t="s">
        <v>101</v>
      </c>
      <c r="I222" s="136">
        <f t="shared" si="103"/>
        <v>53000</v>
      </c>
      <c r="J222" s="136">
        <v>52920</v>
      </c>
      <c r="K222" s="136">
        <f t="shared" si="112"/>
        <v>80</v>
      </c>
      <c r="L222" s="137">
        <v>50000</v>
      </c>
      <c r="M222" s="137"/>
      <c r="N222" s="137"/>
      <c r="O222" s="136"/>
      <c r="P222" s="136"/>
      <c r="Q222" s="136"/>
      <c r="R222" s="136"/>
      <c r="S222" s="136"/>
      <c r="T222" s="136"/>
      <c r="U222" s="136"/>
      <c r="V222" s="136">
        <f>3000</f>
        <v>3000</v>
      </c>
      <c r="W222" s="136"/>
      <c r="X222" s="136"/>
      <c r="Y222" s="136"/>
      <c r="Z222" s="136"/>
      <c r="AA222" s="136"/>
      <c r="AB222" s="138"/>
    </row>
    <row r="223" spans="1:28" s="56" customFormat="1" ht="37.5">
      <c r="A223" s="82"/>
      <c r="B223" s="113"/>
      <c r="C223" s="43" t="s">
        <v>346</v>
      </c>
      <c r="D223" s="134" t="s">
        <v>395</v>
      </c>
      <c r="E223" s="44" t="s">
        <v>22</v>
      </c>
      <c r="F223" s="44" t="s">
        <v>16</v>
      </c>
      <c r="G223" s="57">
        <v>7330000000</v>
      </c>
      <c r="H223" s="44"/>
      <c r="I223" s="136">
        <f t="shared" si="103"/>
        <v>255621562.38999999</v>
      </c>
      <c r="J223" s="136">
        <f>J224+J227</f>
        <v>182735900</v>
      </c>
      <c r="K223" s="136">
        <f t="shared" si="112"/>
        <v>72885662.389999986</v>
      </c>
      <c r="L223" s="137">
        <f>L224</f>
        <v>25530080</v>
      </c>
      <c r="M223" s="137">
        <f>M224</f>
        <v>0</v>
      </c>
      <c r="N223" s="137">
        <f>N224</f>
        <v>0</v>
      </c>
      <c r="O223" s="136">
        <f>O224</f>
        <v>60991362.390000001</v>
      </c>
      <c r="P223" s="136">
        <f>P224</f>
        <v>2058720</v>
      </c>
      <c r="Q223" s="136">
        <f t="shared" ref="Q223:AB223" si="115">Q224+Q227</f>
        <v>181822200</v>
      </c>
      <c r="R223" s="136">
        <f t="shared" si="115"/>
        <v>0</v>
      </c>
      <c r="S223" s="136">
        <f t="shared" si="115"/>
        <v>0</v>
      </c>
      <c r="T223" s="136">
        <f t="shared" si="115"/>
        <v>0</v>
      </c>
      <c r="U223" s="136">
        <f t="shared" si="115"/>
        <v>0</v>
      </c>
      <c r="V223" s="136">
        <f t="shared" si="115"/>
        <v>0</v>
      </c>
      <c r="W223" s="136">
        <f t="shared" si="115"/>
        <v>0</v>
      </c>
      <c r="X223" s="136">
        <f t="shared" si="115"/>
        <v>0</v>
      </c>
      <c r="Y223" s="136">
        <f t="shared" si="115"/>
        <v>0</v>
      </c>
      <c r="Z223" s="136">
        <f t="shared" si="115"/>
        <v>-14780800</v>
      </c>
      <c r="AA223" s="136">
        <f t="shared" si="115"/>
        <v>0</v>
      </c>
      <c r="AB223" s="138">
        <f t="shared" si="115"/>
        <v>0</v>
      </c>
    </row>
    <row r="224" spans="1:28" s="56" customFormat="1" ht="37.5">
      <c r="A224" s="82"/>
      <c r="B224" s="113"/>
      <c r="C224" s="43" t="s">
        <v>347</v>
      </c>
      <c r="D224" s="134" t="s">
        <v>395</v>
      </c>
      <c r="E224" s="44" t="s">
        <v>22</v>
      </c>
      <c r="F224" s="44" t="s">
        <v>16</v>
      </c>
      <c r="G224" s="57">
        <v>7330010720</v>
      </c>
      <c r="H224" s="44"/>
      <c r="I224" s="136">
        <f t="shared" si="103"/>
        <v>72885662.390000001</v>
      </c>
      <c r="J224" s="136">
        <f>J226</f>
        <v>0</v>
      </c>
      <c r="K224" s="136">
        <f t="shared" si="112"/>
        <v>72885662.390000001</v>
      </c>
      <c r="L224" s="137">
        <f t="shared" ref="L224:X224" si="116">L226</f>
        <v>25530080</v>
      </c>
      <c r="M224" s="137">
        <f t="shared" si="116"/>
        <v>0</v>
      </c>
      <c r="N224" s="137">
        <f t="shared" si="116"/>
        <v>0</v>
      </c>
      <c r="O224" s="136">
        <f t="shared" si="116"/>
        <v>60991362.390000001</v>
      </c>
      <c r="P224" s="136">
        <f t="shared" si="116"/>
        <v>2058720</v>
      </c>
      <c r="Q224" s="136">
        <f t="shared" si="116"/>
        <v>-913700</v>
      </c>
      <c r="R224" s="136">
        <f t="shared" si="116"/>
        <v>0</v>
      </c>
      <c r="S224" s="136">
        <f t="shared" si="116"/>
        <v>0</v>
      </c>
      <c r="T224" s="136">
        <f t="shared" si="116"/>
        <v>0</v>
      </c>
      <c r="U224" s="136">
        <f t="shared" si="116"/>
        <v>0</v>
      </c>
      <c r="V224" s="136">
        <f t="shared" si="116"/>
        <v>0</v>
      </c>
      <c r="W224" s="136">
        <f t="shared" si="116"/>
        <v>0</v>
      </c>
      <c r="X224" s="136">
        <f t="shared" si="116"/>
        <v>0</v>
      </c>
      <c r="Y224" s="136">
        <f>Y226++Y225</f>
        <v>0</v>
      </c>
      <c r="Z224" s="136">
        <f>Z226</f>
        <v>-14780800</v>
      </c>
      <c r="AA224" s="136">
        <f>AA226</f>
        <v>0</v>
      </c>
      <c r="AB224" s="138">
        <f>AB226</f>
        <v>0</v>
      </c>
    </row>
    <row r="225" spans="1:28" s="56" customFormat="1" ht="37.5">
      <c r="A225" s="82"/>
      <c r="B225" s="113"/>
      <c r="C225" s="43" t="s">
        <v>100</v>
      </c>
      <c r="D225" s="134" t="s">
        <v>395</v>
      </c>
      <c r="E225" s="44" t="s">
        <v>22</v>
      </c>
      <c r="F225" s="44" t="s">
        <v>16</v>
      </c>
      <c r="G225" s="57">
        <v>7330010720</v>
      </c>
      <c r="H225" s="44" t="s">
        <v>101</v>
      </c>
      <c r="I225" s="136">
        <f t="shared" si="103"/>
        <v>5000000</v>
      </c>
      <c r="J225" s="136">
        <v>0</v>
      </c>
      <c r="K225" s="136">
        <f t="shared" si="112"/>
        <v>5000000</v>
      </c>
      <c r="L225" s="137"/>
      <c r="M225" s="137"/>
      <c r="N225" s="137"/>
      <c r="O225" s="136"/>
      <c r="P225" s="136"/>
      <c r="Q225" s="136"/>
      <c r="R225" s="136"/>
      <c r="S225" s="136"/>
      <c r="T225" s="136"/>
      <c r="U225" s="136"/>
      <c r="V225" s="136"/>
      <c r="W225" s="136"/>
      <c r="X225" s="136"/>
      <c r="Y225" s="136">
        <v>5000000</v>
      </c>
      <c r="Z225" s="136"/>
      <c r="AA225" s="136"/>
      <c r="AB225" s="138"/>
    </row>
    <row r="226" spans="1:28" s="56" customFormat="1" ht="37.5">
      <c r="A226" s="82"/>
      <c r="B226" s="113"/>
      <c r="C226" s="43" t="s">
        <v>229</v>
      </c>
      <c r="D226" s="134" t="s">
        <v>395</v>
      </c>
      <c r="E226" s="44" t="s">
        <v>22</v>
      </c>
      <c r="F226" s="44" t="s">
        <v>16</v>
      </c>
      <c r="G226" s="57">
        <v>7330010720</v>
      </c>
      <c r="H226" s="44" t="s">
        <v>230</v>
      </c>
      <c r="I226" s="136">
        <f t="shared" si="103"/>
        <v>67885662.390000001</v>
      </c>
      <c r="J226" s="136">
        <v>0</v>
      </c>
      <c r="K226" s="136">
        <f t="shared" si="112"/>
        <v>67885662.390000001</v>
      </c>
      <c r="L226" s="137">
        <v>25530080</v>
      </c>
      <c r="M226" s="137"/>
      <c r="N226" s="137"/>
      <c r="O226" s="136">
        <v>60991362.390000001</v>
      </c>
      <c r="P226" s="136">
        <v>2058720</v>
      </c>
      <c r="Q226" s="136">
        <v>-913700</v>
      </c>
      <c r="R226" s="136"/>
      <c r="S226" s="136"/>
      <c r="T226" s="136"/>
      <c r="U226" s="136"/>
      <c r="V226" s="136"/>
      <c r="W226" s="136"/>
      <c r="X226" s="136"/>
      <c r="Y226" s="136">
        <v>-5000000</v>
      </c>
      <c r="Z226" s="136">
        <v>-14780800</v>
      </c>
      <c r="AA226" s="136"/>
      <c r="AB226" s="138"/>
    </row>
    <row r="227" spans="1:28" s="56" customFormat="1" ht="71.650000000000006" customHeight="1">
      <c r="A227" s="82"/>
      <c r="B227" s="113"/>
      <c r="C227" s="43" t="s">
        <v>348</v>
      </c>
      <c r="D227" s="134" t="s">
        <v>395</v>
      </c>
      <c r="E227" s="44" t="s">
        <v>22</v>
      </c>
      <c r="F227" s="44" t="s">
        <v>16</v>
      </c>
      <c r="G227" s="57" t="s">
        <v>349</v>
      </c>
      <c r="H227" s="44"/>
      <c r="I227" s="136">
        <f t="shared" si="103"/>
        <v>182735900</v>
      </c>
      <c r="J227" s="136">
        <f>J229+J228</f>
        <v>182735900</v>
      </c>
      <c r="K227" s="136">
        <f t="shared" si="112"/>
        <v>0</v>
      </c>
      <c r="L227" s="137"/>
      <c r="M227" s="137"/>
      <c r="N227" s="137"/>
      <c r="O227" s="136"/>
      <c r="P227" s="136"/>
      <c r="Q227" s="136">
        <f t="shared" ref="Q227:X227" si="117">Q229</f>
        <v>182735900</v>
      </c>
      <c r="R227" s="136">
        <f t="shared" si="117"/>
        <v>0</v>
      </c>
      <c r="S227" s="136">
        <f t="shared" si="117"/>
        <v>0</v>
      </c>
      <c r="T227" s="136">
        <f t="shared" si="117"/>
        <v>0</v>
      </c>
      <c r="U227" s="136">
        <f t="shared" si="117"/>
        <v>0</v>
      </c>
      <c r="V227" s="136">
        <f t="shared" si="117"/>
        <v>0</v>
      </c>
      <c r="W227" s="136">
        <f t="shared" si="117"/>
        <v>0</v>
      </c>
      <c r="X227" s="136">
        <f t="shared" si="117"/>
        <v>0</v>
      </c>
      <c r="Y227" s="136">
        <f>Y229+Y228</f>
        <v>0</v>
      </c>
      <c r="Z227" s="136">
        <f>Z229</f>
        <v>0</v>
      </c>
      <c r="AA227" s="136">
        <f>AA229</f>
        <v>0</v>
      </c>
      <c r="AB227" s="138">
        <f>AB229</f>
        <v>0</v>
      </c>
    </row>
    <row r="228" spans="1:28" s="56" customFormat="1" ht="37.5">
      <c r="A228" s="82"/>
      <c r="B228" s="113"/>
      <c r="C228" s="43" t="s">
        <v>100</v>
      </c>
      <c r="D228" s="134" t="s">
        <v>395</v>
      </c>
      <c r="E228" s="44" t="s">
        <v>22</v>
      </c>
      <c r="F228" s="44" t="s">
        <v>16</v>
      </c>
      <c r="G228" s="57" t="s">
        <v>349</v>
      </c>
      <c r="H228" s="44" t="s">
        <v>101</v>
      </c>
      <c r="I228" s="136">
        <f t="shared" si="103"/>
        <v>182735900</v>
      </c>
      <c r="J228" s="136">
        <v>182735900</v>
      </c>
      <c r="K228" s="136">
        <f t="shared" si="112"/>
        <v>0</v>
      </c>
      <c r="L228" s="137"/>
      <c r="M228" s="137"/>
      <c r="N228" s="137"/>
      <c r="O228" s="136"/>
      <c r="P228" s="136"/>
      <c r="Q228" s="136"/>
      <c r="R228" s="136"/>
      <c r="S228" s="136"/>
      <c r="T228" s="136"/>
      <c r="U228" s="136"/>
      <c r="V228" s="136"/>
      <c r="W228" s="136"/>
      <c r="X228" s="136"/>
      <c r="Y228" s="136">
        <v>182735900</v>
      </c>
      <c r="Z228" s="136"/>
      <c r="AA228" s="136"/>
      <c r="AB228" s="138"/>
    </row>
    <row r="229" spans="1:28" s="56" customFormat="1" ht="37.5" hidden="1">
      <c r="A229" s="82"/>
      <c r="B229" s="113"/>
      <c r="C229" s="43" t="s">
        <v>229</v>
      </c>
      <c r="D229" s="134" t="s">
        <v>395</v>
      </c>
      <c r="E229" s="44" t="s">
        <v>22</v>
      </c>
      <c r="F229" s="44" t="s">
        <v>16</v>
      </c>
      <c r="G229" s="57" t="s">
        <v>349</v>
      </c>
      <c r="H229" s="44" t="s">
        <v>230</v>
      </c>
      <c r="I229" s="136">
        <f t="shared" si="103"/>
        <v>0</v>
      </c>
      <c r="J229" s="136"/>
      <c r="K229" s="136"/>
      <c r="L229" s="137"/>
      <c r="M229" s="137"/>
      <c r="N229" s="137"/>
      <c r="O229" s="136"/>
      <c r="P229" s="136"/>
      <c r="Q229" s="136">
        <v>182735900</v>
      </c>
      <c r="R229" s="136"/>
      <c r="S229" s="136"/>
      <c r="T229" s="136"/>
      <c r="U229" s="136"/>
      <c r="V229" s="136"/>
      <c r="W229" s="136"/>
      <c r="X229" s="136"/>
      <c r="Y229" s="136">
        <v>-182735900</v>
      </c>
      <c r="Z229" s="136"/>
      <c r="AA229" s="136"/>
      <c r="AB229" s="138"/>
    </row>
    <row r="230" spans="1:28" s="56" customFormat="1" ht="56.25">
      <c r="A230" s="82"/>
      <c r="B230" s="113"/>
      <c r="C230" s="43" t="s">
        <v>350</v>
      </c>
      <c r="D230" s="134" t="s">
        <v>395</v>
      </c>
      <c r="E230" s="44" t="s">
        <v>22</v>
      </c>
      <c r="F230" s="44" t="s">
        <v>16</v>
      </c>
      <c r="G230" s="57">
        <v>7340000000</v>
      </c>
      <c r="H230" s="44"/>
      <c r="I230" s="136">
        <f t="shared" si="103"/>
        <v>146000</v>
      </c>
      <c r="J230" s="136">
        <f>J231</f>
        <v>146000</v>
      </c>
      <c r="K230" s="136">
        <f t="shared" ref="K230:K237" si="118">I230-J230</f>
        <v>0</v>
      </c>
      <c r="L230" s="137"/>
      <c r="M230" s="137"/>
      <c r="N230" s="137"/>
      <c r="O230" s="136"/>
      <c r="P230" s="136"/>
      <c r="Q230" s="136"/>
      <c r="R230" s="136"/>
      <c r="S230" s="136"/>
      <c r="T230" s="136"/>
      <c r="U230" s="136"/>
      <c r="V230" s="136"/>
      <c r="W230" s="136"/>
      <c r="X230" s="136"/>
      <c r="Y230" s="136">
        <f>Y231</f>
        <v>146000</v>
      </c>
      <c r="Z230" s="136"/>
      <c r="AA230" s="136"/>
      <c r="AB230" s="138"/>
    </row>
    <row r="231" spans="1:28" s="56" customFormat="1" ht="37.5">
      <c r="A231" s="82"/>
      <c r="B231" s="113"/>
      <c r="C231" s="43" t="s">
        <v>351</v>
      </c>
      <c r="D231" s="134" t="s">
        <v>395</v>
      </c>
      <c r="E231" s="44" t="s">
        <v>22</v>
      </c>
      <c r="F231" s="44" t="s">
        <v>16</v>
      </c>
      <c r="G231" s="57">
        <v>7340010600</v>
      </c>
      <c r="H231" s="44"/>
      <c r="I231" s="136">
        <f t="shared" si="103"/>
        <v>146000</v>
      </c>
      <c r="J231" s="136">
        <f>J232</f>
        <v>146000</v>
      </c>
      <c r="K231" s="136">
        <f t="shared" si="118"/>
        <v>0</v>
      </c>
      <c r="L231" s="137"/>
      <c r="M231" s="137"/>
      <c r="N231" s="137"/>
      <c r="O231" s="136"/>
      <c r="P231" s="136"/>
      <c r="Q231" s="136"/>
      <c r="R231" s="136"/>
      <c r="S231" s="136"/>
      <c r="T231" s="136"/>
      <c r="U231" s="136"/>
      <c r="V231" s="136"/>
      <c r="W231" s="136"/>
      <c r="X231" s="136"/>
      <c r="Y231" s="136">
        <f>Y232</f>
        <v>146000</v>
      </c>
      <c r="Z231" s="136"/>
      <c r="AA231" s="136"/>
      <c r="AB231" s="138"/>
    </row>
    <row r="232" spans="1:28" s="56" customFormat="1" ht="37.5">
      <c r="A232" s="82"/>
      <c r="B232" s="113"/>
      <c r="C232" s="43" t="s">
        <v>100</v>
      </c>
      <c r="D232" s="134" t="s">
        <v>395</v>
      </c>
      <c r="E232" s="44" t="s">
        <v>22</v>
      </c>
      <c r="F232" s="44" t="s">
        <v>16</v>
      </c>
      <c r="G232" s="57">
        <v>7340010600</v>
      </c>
      <c r="H232" s="44" t="s">
        <v>101</v>
      </c>
      <c r="I232" s="136">
        <f t="shared" si="103"/>
        <v>146000</v>
      </c>
      <c r="J232" s="136">
        <v>146000</v>
      </c>
      <c r="K232" s="136">
        <f t="shared" si="118"/>
        <v>0</v>
      </c>
      <c r="L232" s="137"/>
      <c r="M232" s="137"/>
      <c r="N232" s="137"/>
      <c r="O232" s="136"/>
      <c r="P232" s="136"/>
      <c r="Q232" s="136"/>
      <c r="R232" s="136"/>
      <c r="S232" s="136"/>
      <c r="T232" s="136"/>
      <c r="U232" s="136"/>
      <c r="V232" s="136"/>
      <c r="W232" s="136"/>
      <c r="X232" s="136"/>
      <c r="Y232" s="136">
        <v>146000</v>
      </c>
      <c r="Z232" s="136"/>
      <c r="AA232" s="136"/>
      <c r="AB232" s="138"/>
    </row>
    <row r="233" spans="1:28" s="56" customFormat="1">
      <c r="A233" s="82"/>
      <c r="B233" s="113"/>
      <c r="C233" s="43" t="s">
        <v>48</v>
      </c>
      <c r="D233" s="134" t="s">
        <v>395</v>
      </c>
      <c r="E233" s="44" t="s">
        <v>22</v>
      </c>
      <c r="F233" s="44" t="s">
        <v>18</v>
      </c>
      <c r="G233" s="57"/>
      <c r="H233" s="44"/>
      <c r="I233" s="136">
        <f t="shared" si="103"/>
        <v>2615000</v>
      </c>
      <c r="J233" s="136">
        <f>J234</f>
        <v>1918346.22</v>
      </c>
      <c r="K233" s="136">
        <f t="shared" si="118"/>
        <v>696653.78</v>
      </c>
      <c r="L233" s="137"/>
      <c r="M233" s="137"/>
      <c r="N233" s="137"/>
      <c r="O233" s="136">
        <f t="shared" ref="O233:AB235" si="119">O234</f>
        <v>2600000</v>
      </c>
      <c r="P233" s="136">
        <f t="shared" si="119"/>
        <v>30000</v>
      </c>
      <c r="Q233" s="136">
        <f t="shared" si="119"/>
        <v>0</v>
      </c>
      <c r="R233" s="136">
        <f t="shared" si="119"/>
        <v>0</v>
      </c>
      <c r="S233" s="136">
        <f t="shared" si="119"/>
        <v>0</v>
      </c>
      <c r="T233" s="136">
        <f t="shared" si="119"/>
        <v>0</v>
      </c>
      <c r="U233" s="136">
        <f t="shared" si="119"/>
        <v>0</v>
      </c>
      <c r="V233" s="136">
        <f t="shared" si="119"/>
        <v>0</v>
      </c>
      <c r="W233" s="136">
        <f t="shared" si="119"/>
        <v>-15000</v>
      </c>
      <c r="X233" s="136">
        <f t="shared" si="119"/>
        <v>0</v>
      </c>
      <c r="Y233" s="136">
        <f t="shared" si="119"/>
        <v>0</v>
      </c>
      <c r="Z233" s="136">
        <f t="shared" si="119"/>
        <v>0</v>
      </c>
      <c r="AA233" s="136">
        <f t="shared" si="119"/>
        <v>0</v>
      </c>
      <c r="AB233" s="138">
        <f t="shared" si="119"/>
        <v>0</v>
      </c>
    </row>
    <row r="234" spans="1:28" s="56" customFormat="1" ht="37.5">
      <c r="A234" s="82"/>
      <c r="B234" s="113"/>
      <c r="C234" s="43" t="s">
        <v>226</v>
      </c>
      <c r="D234" s="134" t="s">
        <v>395</v>
      </c>
      <c r="E234" s="44" t="s">
        <v>22</v>
      </c>
      <c r="F234" s="44" t="s">
        <v>18</v>
      </c>
      <c r="G234" s="57">
        <v>6200000000</v>
      </c>
      <c r="H234" s="44"/>
      <c r="I234" s="136">
        <f t="shared" si="103"/>
        <v>2615000</v>
      </c>
      <c r="J234" s="136">
        <f>J235</f>
        <v>1918346.22</v>
      </c>
      <c r="K234" s="136">
        <f t="shared" si="118"/>
        <v>696653.78</v>
      </c>
      <c r="L234" s="137"/>
      <c r="M234" s="137"/>
      <c r="N234" s="137"/>
      <c r="O234" s="136">
        <f t="shared" si="119"/>
        <v>2600000</v>
      </c>
      <c r="P234" s="136">
        <f t="shared" si="119"/>
        <v>30000</v>
      </c>
      <c r="Q234" s="136">
        <f t="shared" si="119"/>
        <v>0</v>
      </c>
      <c r="R234" s="136">
        <f t="shared" si="119"/>
        <v>0</v>
      </c>
      <c r="S234" s="136">
        <f t="shared" si="119"/>
        <v>0</v>
      </c>
      <c r="T234" s="136">
        <f t="shared" si="119"/>
        <v>0</v>
      </c>
      <c r="U234" s="136">
        <f t="shared" si="119"/>
        <v>0</v>
      </c>
      <c r="V234" s="136">
        <f t="shared" si="119"/>
        <v>0</v>
      </c>
      <c r="W234" s="136">
        <f t="shared" si="119"/>
        <v>-15000</v>
      </c>
      <c r="X234" s="136">
        <f t="shared" si="119"/>
        <v>0</v>
      </c>
      <c r="Y234" s="136">
        <f t="shared" si="119"/>
        <v>0</v>
      </c>
      <c r="Z234" s="136">
        <f t="shared" si="119"/>
        <v>0</v>
      </c>
      <c r="AA234" s="136">
        <f t="shared" si="119"/>
        <v>0</v>
      </c>
      <c r="AB234" s="138">
        <f t="shared" si="119"/>
        <v>0</v>
      </c>
    </row>
    <row r="235" spans="1:28" s="56" customFormat="1">
      <c r="A235" s="82"/>
      <c r="B235" s="113"/>
      <c r="C235" s="43" t="s">
        <v>231</v>
      </c>
      <c r="D235" s="134" t="s">
        <v>395</v>
      </c>
      <c r="E235" s="44" t="s">
        <v>22</v>
      </c>
      <c r="F235" s="44" t="s">
        <v>18</v>
      </c>
      <c r="G235" s="57">
        <v>6220000000</v>
      </c>
      <c r="H235" s="44"/>
      <c r="I235" s="136">
        <f t="shared" si="103"/>
        <v>2615000</v>
      </c>
      <c r="J235" s="136">
        <f>J236</f>
        <v>1918346.22</v>
      </c>
      <c r="K235" s="136">
        <f t="shared" si="118"/>
        <v>696653.78</v>
      </c>
      <c r="L235" s="137"/>
      <c r="M235" s="137"/>
      <c r="N235" s="137"/>
      <c r="O235" s="136">
        <f t="shared" si="119"/>
        <v>2600000</v>
      </c>
      <c r="P235" s="136">
        <f t="shared" si="119"/>
        <v>30000</v>
      </c>
      <c r="Q235" s="136">
        <f t="shared" si="119"/>
        <v>0</v>
      </c>
      <c r="R235" s="136">
        <f t="shared" si="119"/>
        <v>0</v>
      </c>
      <c r="S235" s="136">
        <f t="shared" si="119"/>
        <v>0</v>
      </c>
      <c r="T235" s="136">
        <f t="shared" si="119"/>
        <v>0</v>
      </c>
      <c r="U235" s="136">
        <f t="shared" si="119"/>
        <v>0</v>
      </c>
      <c r="V235" s="136">
        <f t="shared" si="119"/>
        <v>0</v>
      </c>
      <c r="W235" s="136">
        <f t="shared" si="119"/>
        <v>-15000</v>
      </c>
      <c r="X235" s="136">
        <f t="shared" si="119"/>
        <v>0</v>
      </c>
      <c r="Y235" s="136">
        <f t="shared" si="119"/>
        <v>0</v>
      </c>
      <c r="Z235" s="136">
        <f t="shared" si="119"/>
        <v>0</v>
      </c>
      <c r="AA235" s="136">
        <f t="shared" si="119"/>
        <v>0</v>
      </c>
      <c r="AB235" s="138">
        <f t="shared" si="119"/>
        <v>0</v>
      </c>
    </row>
    <row r="236" spans="1:28" s="56" customFormat="1">
      <c r="A236" s="82"/>
      <c r="B236" s="113"/>
      <c r="C236" s="43" t="s">
        <v>232</v>
      </c>
      <c r="D236" s="134" t="s">
        <v>395</v>
      </c>
      <c r="E236" s="44" t="s">
        <v>22</v>
      </c>
      <c r="F236" s="44" t="s">
        <v>18</v>
      </c>
      <c r="G236" s="57">
        <v>6220012720</v>
      </c>
      <c r="H236" s="44"/>
      <c r="I236" s="136">
        <f t="shared" si="103"/>
        <v>2615000</v>
      </c>
      <c r="J236" s="136">
        <f>J238+J237</f>
        <v>1918346.22</v>
      </c>
      <c r="K236" s="136">
        <f t="shared" si="118"/>
        <v>696653.78</v>
      </c>
      <c r="L236" s="137"/>
      <c r="M236" s="137"/>
      <c r="N236" s="137"/>
      <c r="O236" s="136">
        <f t="shared" ref="O236:X236" si="120">O238</f>
        <v>2600000</v>
      </c>
      <c r="P236" s="136">
        <f t="shared" si="120"/>
        <v>30000</v>
      </c>
      <c r="Q236" s="136">
        <f t="shared" si="120"/>
        <v>0</v>
      </c>
      <c r="R236" s="136">
        <f t="shared" si="120"/>
        <v>0</v>
      </c>
      <c r="S236" s="136">
        <f t="shared" si="120"/>
        <v>0</v>
      </c>
      <c r="T236" s="136">
        <f t="shared" si="120"/>
        <v>0</v>
      </c>
      <c r="U236" s="136">
        <f t="shared" si="120"/>
        <v>0</v>
      </c>
      <c r="V236" s="136">
        <f t="shared" si="120"/>
        <v>0</v>
      </c>
      <c r="W236" s="136">
        <f t="shared" si="120"/>
        <v>-15000</v>
      </c>
      <c r="X236" s="136">
        <f t="shared" si="120"/>
        <v>0</v>
      </c>
      <c r="Y236" s="136">
        <f>Y238+Y237</f>
        <v>0</v>
      </c>
      <c r="Z236" s="136">
        <f>Z238</f>
        <v>0</v>
      </c>
      <c r="AA236" s="136">
        <f>AA238</f>
        <v>0</v>
      </c>
      <c r="AB236" s="138">
        <f>AB238</f>
        <v>0</v>
      </c>
    </row>
    <row r="237" spans="1:28" s="56" customFormat="1" ht="37.5">
      <c r="A237" s="82"/>
      <c r="B237" s="113"/>
      <c r="C237" s="43" t="s">
        <v>100</v>
      </c>
      <c r="D237" s="134" t="s">
        <v>395</v>
      </c>
      <c r="E237" s="44" t="s">
        <v>22</v>
      </c>
      <c r="F237" s="44" t="s">
        <v>18</v>
      </c>
      <c r="G237" s="57">
        <v>6220012720</v>
      </c>
      <c r="H237" s="44" t="s">
        <v>101</v>
      </c>
      <c r="I237" s="136">
        <f t="shared" si="103"/>
        <v>2615000</v>
      </c>
      <c r="J237" s="136">
        <v>1918346.22</v>
      </c>
      <c r="K237" s="136">
        <f t="shared" si="118"/>
        <v>696653.78</v>
      </c>
      <c r="L237" s="137"/>
      <c r="M237" s="137"/>
      <c r="N237" s="137"/>
      <c r="O237" s="136"/>
      <c r="P237" s="136"/>
      <c r="Q237" s="136"/>
      <c r="R237" s="136"/>
      <c r="S237" s="136"/>
      <c r="T237" s="136"/>
      <c r="U237" s="136"/>
      <c r="V237" s="136"/>
      <c r="W237" s="136"/>
      <c r="X237" s="136"/>
      <c r="Y237" s="136">
        <v>2615000</v>
      </c>
      <c r="Z237" s="136"/>
      <c r="AA237" s="136"/>
      <c r="AB237" s="138"/>
    </row>
    <row r="238" spans="1:28" s="56" customFormat="1" ht="37.5" hidden="1">
      <c r="A238" s="82"/>
      <c r="B238" s="113"/>
      <c r="C238" s="43" t="s">
        <v>229</v>
      </c>
      <c r="D238" s="134" t="s">
        <v>395</v>
      </c>
      <c r="E238" s="44" t="s">
        <v>22</v>
      </c>
      <c r="F238" s="44" t="s">
        <v>18</v>
      </c>
      <c r="G238" s="57">
        <v>6220012720</v>
      </c>
      <c r="H238" s="44" t="s">
        <v>230</v>
      </c>
      <c r="I238" s="136">
        <f t="shared" si="103"/>
        <v>0</v>
      </c>
      <c r="J238" s="136"/>
      <c r="K238" s="136"/>
      <c r="L238" s="137"/>
      <c r="M238" s="137"/>
      <c r="N238" s="137"/>
      <c r="O238" s="136">
        <v>2600000</v>
      </c>
      <c r="P238" s="136">
        <v>30000</v>
      </c>
      <c r="Q238" s="136"/>
      <c r="R238" s="136"/>
      <c r="S238" s="136"/>
      <c r="T238" s="136"/>
      <c r="U238" s="136"/>
      <c r="V238" s="136"/>
      <c r="W238" s="136">
        <v>-15000</v>
      </c>
      <c r="X238" s="136"/>
      <c r="Y238" s="136">
        <v>-2615000</v>
      </c>
      <c r="Z238" s="136"/>
      <c r="AA238" s="136"/>
      <c r="AB238" s="138"/>
    </row>
    <row r="239" spans="1:28" s="56" customFormat="1">
      <c r="A239" s="82"/>
      <c r="B239" s="113"/>
      <c r="C239" s="43" t="s">
        <v>50</v>
      </c>
      <c r="D239" s="134" t="s">
        <v>395</v>
      </c>
      <c r="E239" s="44" t="s">
        <v>51</v>
      </c>
      <c r="F239" s="44" t="s">
        <v>79</v>
      </c>
      <c r="G239" s="57"/>
      <c r="H239" s="44"/>
      <c r="I239" s="136">
        <f t="shared" si="103"/>
        <v>230442300</v>
      </c>
      <c r="J239" s="136">
        <f>J260+J265+J240+J251</f>
        <v>189397089.13999999</v>
      </c>
      <c r="K239" s="136">
        <f t="shared" ref="K239:K270" si="121">I239-J239</f>
        <v>41045210.860000014</v>
      </c>
      <c r="L239" s="137">
        <f t="shared" ref="L239:AB239" si="122">L260+L265+L240+L251</f>
        <v>292660300</v>
      </c>
      <c r="M239" s="137">
        <f t="shared" si="122"/>
        <v>-56411700</v>
      </c>
      <c r="N239" s="137">
        <f t="shared" si="122"/>
        <v>0</v>
      </c>
      <c r="O239" s="136">
        <f t="shared" si="122"/>
        <v>-563000</v>
      </c>
      <c r="P239" s="136">
        <f t="shared" si="122"/>
        <v>7385000</v>
      </c>
      <c r="Q239" s="136">
        <f t="shared" si="122"/>
        <v>800</v>
      </c>
      <c r="R239" s="136">
        <f t="shared" si="122"/>
        <v>0</v>
      </c>
      <c r="S239" s="136">
        <f t="shared" si="122"/>
        <v>0</v>
      </c>
      <c r="T239" s="136">
        <f t="shared" si="122"/>
        <v>412000</v>
      </c>
      <c r="U239" s="136">
        <f t="shared" si="122"/>
        <v>3132700</v>
      </c>
      <c r="V239" s="136">
        <f t="shared" si="122"/>
        <v>-147000</v>
      </c>
      <c r="W239" s="136">
        <f t="shared" si="122"/>
        <v>2287000</v>
      </c>
      <c r="X239" s="136">
        <f t="shared" si="122"/>
        <v>975000</v>
      </c>
      <c r="Y239" s="136">
        <f t="shared" si="122"/>
        <v>1526700</v>
      </c>
      <c r="Z239" s="136">
        <f t="shared" si="122"/>
        <v>-20416600</v>
      </c>
      <c r="AA239" s="136">
        <f t="shared" si="122"/>
        <v>-398900</v>
      </c>
      <c r="AB239" s="138">
        <f t="shared" si="122"/>
        <v>0</v>
      </c>
    </row>
    <row r="240" spans="1:28" s="56" customFormat="1">
      <c r="A240" s="82"/>
      <c r="B240" s="113"/>
      <c r="C240" s="43" t="s">
        <v>52</v>
      </c>
      <c r="D240" s="134" t="s">
        <v>395</v>
      </c>
      <c r="E240" s="44" t="s">
        <v>51</v>
      </c>
      <c r="F240" s="44" t="s">
        <v>14</v>
      </c>
      <c r="G240" s="57"/>
      <c r="H240" s="44"/>
      <c r="I240" s="136">
        <f t="shared" si="103"/>
        <v>175821000</v>
      </c>
      <c r="J240" s="136">
        <f>J241</f>
        <v>167223505.16999999</v>
      </c>
      <c r="K240" s="136">
        <f t="shared" si="121"/>
        <v>8597494.8300000131</v>
      </c>
      <c r="L240" s="137">
        <f t="shared" ref="L240:U241" si="123">L241</f>
        <v>186221000</v>
      </c>
      <c r="M240" s="137">
        <f t="shared" si="123"/>
        <v>0</v>
      </c>
      <c r="N240" s="137">
        <f t="shared" si="123"/>
        <v>0</v>
      </c>
      <c r="O240" s="136">
        <f t="shared" si="123"/>
        <v>3100</v>
      </c>
      <c r="P240" s="136">
        <f t="shared" si="123"/>
        <v>7385000</v>
      </c>
      <c r="Q240" s="136">
        <f t="shared" si="123"/>
        <v>0</v>
      </c>
      <c r="R240" s="136">
        <f t="shared" si="123"/>
        <v>0</v>
      </c>
      <c r="S240" s="136">
        <f t="shared" si="123"/>
        <v>0</v>
      </c>
      <c r="T240" s="136">
        <f t="shared" si="123"/>
        <v>412000</v>
      </c>
      <c r="U240" s="136">
        <f t="shared" si="123"/>
        <v>0</v>
      </c>
      <c r="V240" s="136">
        <f t="shared" ref="V240:AE241" si="124">V241</f>
        <v>503000</v>
      </c>
      <c r="W240" s="136">
        <f t="shared" si="124"/>
        <v>738500</v>
      </c>
      <c r="X240" s="136">
        <f t="shared" si="124"/>
        <v>975000</v>
      </c>
      <c r="Y240" s="136">
        <f t="shared" si="124"/>
        <v>398900</v>
      </c>
      <c r="Z240" s="136">
        <f t="shared" si="124"/>
        <v>-20416600</v>
      </c>
      <c r="AA240" s="136">
        <f t="shared" si="124"/>
        <v>-398900</v>
      </c>
      <c r="AB240" s="138">
        <f t="shared" si="124"/>
        <v>0</v>
      </c>
    </row>
    <row r="241" spans="1:28" s="56" customFormat="1" ht="56.25">
      <c r="A241" s="82"/>
      <c r="B241" s="113"/>
      <c r="C241" s="43" t="s">
        <v>246</v>
      </c>
      <c r="D241" s="134" t="s">
        <v>395</v>
      </c>
      <c r="E241" s="44" t="s">
        <v>51</v>
      </c>
      <c r="F241" s="44" t="s">
        <v>14</v>
      </c>
      <c r="G241" s="57">
        <v>6500000000</v>
      </c>
      <c r="H241" s="44"/>
      <c r="I241" s="136">
        <f t="shared" si="103"/>
        <v>175821000</v>
      </c>
      <c r="J241" s="136">
        <f>J242</f>
        <v>167223505.16999999</v>
      </c>
      <c r="K241" s="136">
        <f t="shared" si="121"/>
        <v>8597494.8300000131</v>
      </c>
      <c r="L241" s="137">
        <f t="shared" si="123"/>
        <v>186221000</v>
      </c>
      <c r="M241" s="137">
        <f t="shared" si="123"/>
        <v>0</v>
      </c>
      <c r="N241" s="137">
        <f t="shared" si="123"/>
        <v>0</v>
      </c>
      <c r="O241" s="136">
        <f t="shared" si="123"/>
        <v>3100</v>
      </c>
      <c r="P241" s="136">
        <f t="shared" si="123"/>
        <v>7385000</v>
      </c>
      <c r="Q241" s="136">
        <f t="shared" si="123"/>
        <v>0</v>
      </c>
      <c r="R241" s="136">
        <f t="shared" si="123"/>
        <v>0</v>
      </c>
      <c r="S241" s="136">
        <f t="shared" si="123"/>
        <v>0</v>
      </c>
      <c r="T241" s="136">
        <f t="shared" si="123"/>
        <v>412000</v>
      </c>
      <c r="U241" s="136">
        <f t="shared" si="123"/>
        <v>0</v>
      </c>
      <c r="V241" s="136">
        <f t="shared" si="124"/>
        <v>503000</v>
      </c>
      <c r="W241" s="136">
        <f t="shared" si="124"/>
        <v>738500</v>
      </c>
      <c r="X241" s="136">
        <f t="shared" si="124"/>
        <v>975000</v>
      </c>
      <c r="Y241" s="136">
        <f t="shared" si="124"/>
        <v>398900</v>
      </c>
      <c r="Z241" s="136">
        <f t="shared" si="124"/>
        <v>-20416600</v>
      </c>
      <c r="AA241" s="136">
        <f t="shared" si="124"/>
        <v>-398900</v>
      </c>
      <c r="AB241" s="138">
        <f t="shared" si="124"/>
        <v>0</v>
      </c>
    </row>
    <row r="242" spans="1:28" s="56" customFormat="1">
      <c r="A242" s="82"/>
      <c r="B242" s="113"/>
      <c r="C242" s="43" t="s">
        <v>275</v>
      </c>
      <c r="D242" s="134" t="s">
        <v>395</v>
      </c>
      <c r="E242" s="44" t="s">
        <v>51</v>
      </c>
      <c r="F242" s="44" t="s">
        <v>14</v>
      </c>
      <c r="G242" s="57">
        <v>6570000000</v>
      </c>
      <c r="H242" s="44"/>
      <c r="I242" s="136">
        <f t="shared" si="103"/>
        <v>175821000</v>
      </c>
      <c r="J242" s="136">
        <f>J245+J243</f>
        <v>167223505.16999999</v>
      </c>
      <c r="K242" s="136">
        <f t="shared" si="121"/>
        <v>8597494.8300000131</v>
      </c>
      <c r="L242" s="137">
        <f>L245</f>
        <v>186221000</v>
      </c>
      <c r="M242" s="137">
        <f>M245</f>
        <v>0</v>
      </c>
      <c r="N242" s="137">
        <f>N245</f>
        <v>0</v>
      </c>
      <c r="O242" s="136">
        <f>O245+O243</f>
        <v>3100</v>
      </c>
      <c r="P242" s="136">
        <f>P245+P243</f>
        <v>7385000</v>
      </c>
      <c r="Q242" s="136">
        <f>Q245</f>
        <v>0</v>
      </c>
      <c r="R242" s="136">
        <f>R245</f>
        <v>0</v>
      </c>
      <c r="S242" s="136">
        <f>S245</f>
        <v>0</v>
      </c>
      <c r="T242" s="136">
        <f>T245+T243</f>
        <v>412000</v>
      </c>
      <c r="U242" s="136">
        <f>U245</f>
        <v>0</v>
      </c>
      <c r="V242" s="136">
        <f>V245+V243</f>
        <v>503000</v>
      </c>
      <c r="W242" s="136">
        <f>W245+W243</f>
        <v>738500</v>
      </c>
      <c r="X242" s="136">
        <f>X245</f>
        <v>975000</v>
      </c>
      <c r="Y242" s="136">
        <f>Y245</f>
        <v>398900</v>
      </c>
      <c r="Z242" s="136">
        <f>Z245</f>
        <v>-20416600</v>
      </c>
      <c r="AA242" s="136">
        <f>AA245</f>
        <v>-398900</v>
      </c>
      <c r="AB242" s="138">
        <f>AB245</f>
        <v>0</v>
      </c>
    </row>
    <row r="243" spans="1:28" s="56" customFormat="1" ht="37.5">
      <c r="A243" s="82"/>
      <c r="B243" s="113"/>
      <c r="C243" s="43" t="s">
        <v>280</v>
      </c>
      <c r="D243" s="134" t="s">
        <v>395</v>
      </c>
      <c r="E243" s="44" t="s">
        <v>51</v>
      </c>
      <c r="F243" s="44" t="s">
        <v>14</v>
      </c>
      <c r="G243" s="57">
        <v>6570010970</v>
      </c>
      <c r="H243" s="44"/>
      <c r="I243" s="136">
        <f t="shared" si="103"/>
        <v>8628600</v>
      </c>
      <c r="J243" s="136">
        <f>J244</f>
        <v>505089</v>
      </c>
      <c r="K243" s="136">
        <f t="shared" si="121"/>
        <v>8123511</v>
      </c>
      <c r="L243" s="137"/>
      <c r="M243" s="137"/>
      <c r="N243" s="137"/>
      <c r="O243" s="136">
        <f>O244</f>
        <v>3100</v>
      </c>
      <c r="P243" s="136">
        <f>P244</f>
        <v>7385000</v>
      </c>
      <c r="Q243" s="136"/>
      <c r="R243" s="136"/>
      <c r="S243" s="136"/>
      <c r="T243" s="136">
        <f>T244</f>
        <v>412000</v>
      </c>
      <c r="U243" s="136"/>
      <c r="V243" s="136">
        <f>V244</f>
        <v>90000</v>
      </c>
      <c r="W243" s="136">
        <f>W244</f>
        <v>738500</v>
      </c>
      <c r="X243" s="136"/>
      <c r="Y243" s="136"/>
      <c r="Z243" s="136"/>
      <c r="AA243" s="136"/>
      <c r="AB243" s="138"/>
    </row>
    <row r="244" spans="1:28" s="56" customFormat="1" ht="37.5">
      <c r="A244" s="82"/>
      <c r="B244" s="113"/>
      <c r="C244" s="43" t="s">
        <v>229</v>
      </c>
      <c r="D244" s="134" t="s">
        <v>395</v>
      </c>
      <c r="E244" s="44" t="s">
        <v>51</v>
      </c>
      <c r="F244" s="44" t="s">
        <v>14</v>
      </c>
      <c r="G244" s="57">
        <v>6570010970</v>
      </c>
      <c r="H244" s="44" t="s">
        <v>230</v>
      </c>
      <c r="I244" s="136">
        <f t="shared" si="103"/>
        <v>8628600</v>
      </c>
      <c r="J244" s="136">
        <v>505089</v>
      </c>
      <c r="K244" s="136">
        <f t="shared" si="121"/>
        <v>8123511</v>
      </c>
      <c r="L244" s="137"/>
      <c r="M244" s="137"/>
      <c r="N244" s="137"/>
      <c r="O244" s="136">
        <v>3100</v>
      </c>
      <c r="P244" s="136">
        <v>7385000</v>
      </c>
      <c r="Q244" s="136"/>
      <c r="R244" s="136"/>
      <c r="S244" s="136"/>
      <c r="T244" s="136">
        <v>412000</v>
      </c>
      <c r="U244" s="136"/>
      <c r="V244" s="136">
        <v>90000</v>
      </c>
      <c r="W244" s="136">
        <v>738500</v>
      </c>
      <c r="X244" s="136"/>
      <c r="Y244" s="136"/>
      <c r="Z244" s="136"/>
      <c r="AA244" s="136"/>
      <c r="AB244" s="138"/>
    </row>
    <row r="245" spans="1:28" s="56" customFormat="1" ht="37.5">
      <c r="A245" s="82"/>
      <c r="B245" s="113"/>
      <c r="C245" s="43" t="s">
        <v>287</v>
      </c>
      <c r="D245" s="134" t="s">
        <v>395</v>
      </c>
      <c r="E245" s="44" t="s">
        <v>51</v>
      </c>
      <c r="F245" s="44" t="s">
        <v>14</v>
      </c>
      <c r="G245" s="57">
        <v>6570100000</v>
      </c>
      <c r="H245" s="44"/>
      <c r="I245" s="136">
        <f t="shared" si="103"/>
        <v>167192400</v>
      </c>
      <c r="J245" s="136">
        <f>J246+J249</f>
        <v>166718416.16999999</v>
      </c>
      <c r="K245" s="136">
        <f t="shared" si="121"/>
        <v>473983.83000001311</v>
      </c>
      <c r="L245" s="137">
        <f t="shared" ref="L245:U245" si="125">L246</f>
        <v>186221000</v>
      </c>
      <c r="M245" s="137">
        <f t="shared" si="125"/>
        <v>0</v>
      </c>
      <c r="N245" s="137">
        <f t="shared" si="125"/>
        <v>0</v>
      </c>
      <c r="O245" s="136">
        <f t="shared" si="125"/>
        <v>0</v>
      </c>
      <c r="P245" s="136">
        <f t="shared" si="125"/>
        <v>0</v>
      </c>
      <c r="Q245" s="136">
        <f t="shared" si="125"/>
        <v>0</v>
      </c>
      <c r="R245" s="136">
        <f t="shared" si="125"/>
        <v>0</v>
      </c>
      <c r="S245" s="136">
        <f t="shared" si="125"/>
        <v>0</v>
      </c>
      <c r="T245" s="136">
        <f t="shared" si="125"/>
        <v>0</v>
      </c>
      <c r="U245" s="136">
        <f t="shared" si="125"/>
        <v>0</v>
      </c>
      <c r="V245" s="136">
        <f>V246+V249</f>
        <v>413000</v>
      </c>
      <c r="W245" s="136">
        <f>W246</f>
        <v>0</v>
      </c>
      <c r="X245" s="136">
        <f>X246+X249</f>
        <v>975000</v>
      </c>
      <c r="Y245" s="136">
        <f>Y246</f>
        <v>398900</v>
      </c>
      <c r="Z245" s="136">
        <f>Z246+Z249</f>
        <v>-20416600</v>
      </c>
      <c r="AA245" s="136">
        <f>AA246+AA249</f>
        <v>-398900</v>
      </c>
      <c r="AB245" s="138">
        <f>AB246+AB249</f>
        <v>0</v>
      </c>
    </row>
    <row r="246" spans="1:28" s="56" customFormat="1" ht="131.25">
      <c r="A246" s="82"/>
      <c r="B246" s="113"/>
      <c r="C246" s="43" t="s">
        <v>288</v>
      </c>
      <c r="D246" s="134" t="s">
        <v>395</v>
      </c>
      <c r="E246" s="44" t="s">
        <v>51</v>
      </c>
      <c r="F246" s="44" t="s">
        <v>14</v>
      </c>
      <c r="G246" s="57" t="s">
        <v>289</v>
      </c>
      <c r="H246" s="44"/>
      <c r="I246" s="136">
        <f t="shared" si="103"/>
        <v>165551600</v>
      </c>
      <c r="J246" s="136">
        <f>J248+J247</f>
        <v>165551600</v>
      </c>
      <c r="K246" s="136">
        <f t="shared" si="121"/>
        <v>0</v>
      </c>
      <c r="L246" s="137">
        <f>L248</f>
        <v>186221000</v>
      </c>
      <c r="M246" s="137">
        <f>M248</f>
        <v>0</v>
      </c>
      <c r="N246" s="137">
        <f>N248</f>
        <v>0</v>
      </c>
      <c r="O246" s="136">
        <f>O248</f>
        <v>0</v>
      </c>
      <c r="P246" s="136">
        <f>P248+P247</f>
        <v>0</v>
      </c>
      <c r="Q246" s="136">
        <f>Q248+Q247</f>
        <v>0</v>
      </c>
      <c r="R246" s="136">
        <f t="shared" ref="R246:Y246" si="126">R248</f>
        <v>0</v>
      </c>
      <c r="S246" s="136">
        <f t="shared" si="126"/>
        <v>0</v>
      </c>
      <c r="T246" s="136">
        <f t="shared" si="126"/>
        <v>0</v>
      </c>
      <c r="U246" s="136">
        <f t="shared" si="126"/>
        <v>0</v>
      </c>
      <c r="V246" s="136">
        <f t="shared" si="126"/>
        <v>0</v>
      </c>
      <c r="W246" s="136">
        <f t="shared" si="126"/>
        <v>0</v>
      </c>
      <c r="X246" s="136">
        <f t="shared" si="126"/>
        <v>0</v>
      </c>
      <c r="Y246" s="136">
        <f t="shared" si="126"/>
        <v>398900</v>
      </c>
      <c r="Z246" s="136">
        <f>Z248+Z247</f>
        <v>-20669400</v>
      </c>
      <c r="AA246" s="136">
        <f>AA248+AA247</f>
        <v>-398900</v>
      </c>
      <c r="AB246" s="138">
        <f>AB248+AB247</f>
        <v>0</v>
      </c>
    </row>
    <row r="247" spans="1:28" s="56" customFormat="1" ht="37.5">
      <c r="A247" s="82"/>
      <c r="B247" s="113"/>
      <c r="C247" s="43" t="s">
        <v>100</v>
      </c>
      <c r="D247" s="134" t="s">
        <v>395</v>
      </c>
      <c r="E247" s="44" t="s">
        <v>51</v>
      </c>
      <c r="F247" s="44" t="s">
        <v>14</v>
      </c>
      <c r="G247" s="57" t="s">
        <v>289</v>
      </c>
      <c r="H247" s="44" t="s">
        <v>101</v>
      </c>
      <c r="I247" s="136">
        <f t="shared" si="103"/>
        <v>11890823.67</v>
      </c>
      <c r="J247" s="136">
        <v>11890823.67</v>
      </c>
      <c r="K247" s="136">
        <f t="shared" si="121"/>
        <v>0</v>
      </c>
      <c r="L247" s="137"/>
      <c r="M247" s="137"/>
      <c r="N247" s="137"/>
      <c r="O247" s="136"/>
      <c r="P247" s="136">
        <v>12566005</v>
      </c>
      <c r="Q247" s="136">
        <v>-0.9</v>
      </c>
      <c r="R247" s="136"/>
      <c r="S247" s="136"/>
      <c r="T247" s="136"/>
      <c r="U247" s="136"/>
      <c r="V247" s="136"/>
      <c r="W247" s="136"/>
      <c r="X247" s="136"/>
      <c r="Y247" s="136"/>
      <c r="Z247" s="136">
        <v>-675180.43</v>
      </c>
      <c r="AA247" s="136"/>
      <c r="AB247" s="138"/>
    </row>
    <row r="248" spans="1:28" s="56" customFormat="1" ht="37.5">
      <c r="A248" s="82"/>
      <c r="B248" s="113"/>
      <c r="C248" s="43" t="s">
        <v>229</v>
      </c>
      <c r="D248" s="134" t="s">
        <v>395</v>
      </c>
      <c r="E248" s="44" t="s">
        <v>51</v>
      </c>
      <c r="F248" s="44" t="s">
        <v>14</v>
      </c>
      <c r="G248" s="57" t="s">
        <v>289</v>
      </c>
      <c r="H248" s="44" t="s">
        <v>230</v>
      </c>
      <c r="I248" s="136">
        <f t="shared" si="103"/>
        <v>153660776.33000001</v>
      </c>
      <c r="J248" s="136">
        <v>153660776.33000001</v>
      </c>
      <c r="K248" s="136">
        <f t="shared" si="121"/>
        <v>0</v>
      </c>
      <c r="L248" s="137">
        <v>186221000</v>
      </c>
      <c r="M248" s="137"/>
      <c r="N248" s="137"/>
      <c r="O248" s="136"/>
      <c r="P248" s="136">
        <v>-12566005</v>
      </c>
      <c r="Q248" s="136">
        <v>0.9</v>
      </c>
      <c r="R248" s="136"/>
      <c r="S248" s="136"/>
      <c r="T248" s="136"/>
      <c r="U248" s="136"/>
      <c r="V248" s="136"/>
      <c r="W248" s="136"/>
      <c r="X248" s="136"/>
      <c r="Y248" s="136">
        <v>398900</v>
      </c>
      <c r="Z248" s="136">
        <v>-19994219.57</v>
      </c>
      <c r="AA248" s="136">
        <v>-398900</v>
      </c>
      <c r="AB248" s="138"/>
    </row>
    <row r="249" spans="1:28" s="56" customFormat="1" ht="131.25">
      <c r="A249" s="82"/>
      <c r="B249" s="113"/>
      <c r="C249" s="43" t="s">
        <v>288</v>
      </c>
      <c r="D249" s="134" t="s">
        <v>395</v>
      </c>
      <c r="E249" s="44" t="s">
        <v>51</v>
      </c>
      <c r="F249" s="44" t="s">
        <v>14</v>
      </c>
      <c r="G249" s="57" t="s">
        <v>290</v>
      </c>
      <c r="H249" s="44"/>
      <c r="I249" s="136">
        <f t="shared" si="103"/>
        <v>1640800</v>
      </c>
      <c r="J249" s="136">
        <f>J250</f>
        <v>1166816.17</v>
      </c>
      <c r="K249" s="136">
        <f t="shared" si="121"/>
        <v>473983.83000000007</v>
      </c>
      <c r="L249" s="137"/>
      <c r="M249" s="137"/>
      <c r="N249" s="137"/>
      <c r="O249" s="136"/>
      <c r="P249" s="136"/>
      <c r="Q249" s="136"/>
      <c r="R249" s="136"/>
      <c r="S249" s="136"/>
      <c r="T249" s="136"/>
      <c r="U249" s="136"/>
      <c r="V249" s="136">
        <f>V250</f>
        <v>413000</v>
      </c>
      <c r="W249" s="136"/>
      <c r="X249" s="136">
        <f>X250</f>
        <v>975000</v>
      </c>
      <c r="Y249" s="136"/>
      <c r="Z249" s="136">
        <f>Z250</f>
        <v>252800</v>
      </c>
      <c r="AA249" s="136">
        <f>AA250</f>
        <v>0</v>
      </c>
      <c r="AB249" s="138">
        <f>AB250</f>
        <v>0</v>
      </c>
    </row>
    <row r="250" spans="1:28" s="56" customFormat="1" ht="37.5">
      <c r="A250" s="82"/>
      <c r="B250" s="113"/>
      <c r="C250" s="43" t="s">
        <v>229</v>
      </c>
      <c r="D250" s="134" t="s">
        <v>395</v>
      </c>
      <c r="E250" s="44" t="s">
        <v>51</v>
      </c>
      <c r="F250" s="44" t="s">
        <v>14</v>
      </c>
      <c r="G250" s="57" t="s">
        <v>290</v>
      </c>
      <c r="H250" s="44" t="s">
        <v>230</v>
      </c>
      <c r="I250" s="136">
        <f t="shared" si="103"/>
        <v>1640800</v>
      </c>
      <c r="J250" s="136">
        <v>1166816.17</v>
      </c>
      <c r="K250" s="136">
        <f t="shared" si="121"/>
        <v>473983.83000000007</v>
      </c>
      <c r="L250" s="137"/>
      <c r="M250" s="137"/>
      <c r="N250" s="137"/>
      <c r="O250" s="136"/>
      <c r="P250" s="136"/>
      <c r="Q250" s="136"/>
      <c r="R250" s="136"/>
      <c r="S250" s="136"/>
      <c r="T250" s="136"/>
      <c r="U250" s="136"/>
      <c r="V250" s="136">
        <v>413000</v>
      </c>
      <c r="W250" s="136"/>
      <c r="X250" s="136">
        <v>975000</v>
      </c>
      <c r="Y250" s="136"/>
      <c r="Z250" s="136">
        <v>252800</v>
      </c>
      <c r="AA250" s="136"/>
      <c r="AB250" s="138"/>
    </row>
    <row r="251" spans="1:28" s="56" customFormat="1">
      <c r="A251" s="82"/>
      <c r="B251" s="113"/>
      <c r="C251" s="43" t="s">
        <v>53</v>
      </c>
      <c r="D251" s="134" t="s">
        <v>395</v>
      </c>
      <c r="E251" s="44" t="s">
        <v>51</v>
      </c>
      <c r="F251" s="44" t="s">
        <v>16</v>
      </c>
      <c r="G251" s="57"/>
      <c r="H251" s="44"/>
      <c r="I251" s="136">
        <f t="shared" si="103"/>
        <v>32693500</v>
      </c>
      <c r="J251" s="136">
        <f>J252</f>
        <v>245783.97</v>
      </c>
      <c r="K251" s="136">
        <f t="shared" si="121"/>
        <v>32447716.030000001</v>
      </c>
      <c r="L251" s="137">
        <f t="shared" ref="L251:U252" si="127">L252</f>
        <v>30825000</v>
      </c>
      <c r="M251" s="137">
        <f t="shared" si="127"/>
        <v>0</v>
      </c>
      <c r="N251" s="137">
        <f t="shared" si="127"/>
        <v>0</v>
      </c>
      <c r="O251" s="136">
        <f t="shared" si="127"/>
        <v>0</v>
      </c>
      <c r="P251" s="136">
        <f t="shared" si="127"/>
        <v>0</v>
      </c>
      <c r="Q251" s="136">
        <f t="shared" si="127"/>
        <v>0</v>
      </c>
      <c r="R251" s="136">
        <f t="shared" si="127"/>
        <v>0</v>
      </c>
      <c r="S251" s="136">
        <f t="shared" si="127"/>
        <v>0</v>
      </c>
      <c r="T251" s="136">
        <f t="shared" si="127"/>
        <v>0</v>
      </c>
      <c r="U251" s="136">
        <f t="shared" si="127"/>
        <v>320000</v>
      </c>
      <c r="V251" s="136">
        <f t="shared" ref="V251:AE252" si="128">V252</f>
        <v>0</v>
      </c>
      <c r="W251" s="136">
        <f t="shared" si="128"/>
        <v>1548500</v>
      </c>
      <c r="X251" s="136">
        <f t="shared" si="128"/>
        <v>0</v>
      </c>
      <c r="Y251" s="136">
        <f t="shared" si="128"/>
        <v>0</v>
      </c>
      <c r="Z251" s="136">
        <f t="shared" si="128"/>
        <v>0</v>
      </c>
      <c r="AA251" s="136">
        <f t="shared" si="128"/>
        <v>0</v>
      </c>
      <c r="AB251" s="138">
        <f t="shared" si="128"/>
        <v>0</v>
      </c>
    </row>
    <row r="252" spans="1:28" s="56" customFormat="1" ht="56.25">
      <c r="A252" s="82"/>
      <c r="B252" s="113"/>
      <c r="C252" s="43" t="s">
        <v>246</v>
      </c>
      <c r="D252" s="134" t="s">
        <v>395</v>
      </c>
      <c r="E252" s="44" t="s">
        <v>51</v>
      </c>
      <c r="F252" s="44" t="s">
        <v>16</v>
      </c>
      <c r="G252" s="57">
        <v>6500000000</v>
      </c>
      <c r="H252" s="44"/>
      <c r="I252" s="136">
        <f t="shared" si="103"/>
        <v>32693500</v>
      </c>
      <c r="J252" s="136">
        <f>J253</f>
        <v>245783.97</v>
      </c>
      <c r="K252" s="136">
        <f t="shared" si="121"/>
        <v>32447716.030000001</v>
      </c>
      <c r="L252" s="137">
        <f t="shared" si="127"/>
        <v>30825000</v>
      </c>
      <c r="M252" s="137">
        <f t="shared" si="127"/>
        <v>0</v>
      </c>
      <c r="N252" s="137">
        <f t="shared" si="127"/>
        <v>0</v>
      </c>
      <c r="O252" s="136">
        <f t="shared" si="127"/>
        <v>0</v>
      </c>
      <c r="P252" s="136">
        <f t="shared" si="127"/>
        <v>0</v>
      </c>
      <c r="Q252" s="136">
        <f t="shared" si="127"/>
        <v>0</v>
      </c>
      <c r="R252" s="136">
        <f t="shared" si="127"/>
        <v>0</v>
      </c>
      <c r="S252" s="136">
        <f t="shared" si="127"/>
        <v>0</v>
      </c>
      <c r="T252" s="136">
        <f t="shared" si="127"/>
        <v>0</v>
      </c>
      <c r="U252" s="136">
        <f t="shared" si="127"/>
        <v>320000</v>
      </c>
      <c r="V252" s="136">
        <f t="shared" si="128"/>
        <v>0</v>
      </c>
      <c r="W252" s="136">
        <f t="shared" si="128"/>
        <v>1548500</v>
      </c>
      <c r="X252" s="136">
        <f t="shared" si="128"/>
        <v>0</v>
      </c>
      <c r="Y252" s="136">
        <f t="shared" si="128"/>
        <v>0</v>
      </c>
      <c r="Z252" s="136">
        <f t="shared" si="128"/>
        <v>0</v>
      </c>
      <c r="AA252" s="136">
        <f t="shared" si="128"/>
        <v>0</v>
      </c>
      <c r="AB252" s="138">
        <f t="shared" si="128"/>
        <v>0</v>
      </c>
    </row>
    <row r="253" spans="1:28" s="56" customFormat="1">
      <c r="A253" s="82"/>
      <c r="B253" s="113"/>
      <c r="C253" s="43" t="s">
        <v>275</v>
      </c>
      <c r="D253" s="134" t="s">
        <v>395</v>
      </c>
      <c r="E253" s="44" t="s">
        <v>51</v>
      </c>
      <c r="F253" s="44" t="s">
        <v>16</v>
      </c>
      <c r="G253" s="57">
        <v>6570000000</v>
      </c>
      <c r="H253" s="44"/>
      <c r="I253" s="136">
        <f t="shared" si="103"/>
        <v>32693500</v>
      </c>
      <c r="J253" s="136">
        <f>J254+J256+J258</f>
        <v>245783.97</v>
      </c>
      <c r="K253" s="136">
        <f t="shared" si="121"/>
        <v>32447716.030000001</v>
      </c>
      <c r="L253" s="137">
        <f t="shared" ref="L253:T253" si="129">L254+L256</f>
        <v>30825000</v>
      </c>
      <c r="M253" s="137">
        <f t="shared" si="129"/>
        <v>0</v>
      </c>
      <c r="N253" s="137">
        <f t="shared" si="129"/>
        <v>0</v>
      </c>
      <c r="O253" s="136">
        <f t="shared" si="129"/>
        <v>0</v>
      </c>
      <c r="P253" s="136">
        <f t="shared" si="129"/>
        <v>0</v>
      </c>
      <c r="Q253" s="136">
        <f t="shared" si="129"/>
        <v>0</v>
      </c>
      <c r="R253" s="136">
        <f t="shared" si="129"/>
        <v>0</v>
      </c>
      <c r="S253" s="136">
        <f t="shared" si="129"/>
        <v>0</v>
      </c>
      <c r="T253" s="136">
        <f t="shared" si="129"/>
        <v>0</v>
      </c>
      <c r="U253" s="136">
        <f>U254+U256+U258</f>
        <v>320000</v>
      </c>
      <c r="V253" s="136">
        <f t="shared" ref="V253:AB253" si="130">V254+V256</f>
        <v>0</v>
      </c>
      <c r="W253" s="136">
        <f t="shared" si="130"/>
        <v>1548500</v>
      </c>
      <c r="X253" s="136">
        <f t="shared" si="130"/>
        <v>0</v>
      </c>
      <c r="Y253" s="136">
        <f t="shared" si="130"/>
        <v>0</v>
      </c>
      <c r="Z253" s="136">
        <f t="shared" si="130"/>
        <v>0</v>
      </c>
      <c r="AA253" s="136">
        <f t="shared" si="130"/>
        <v>0</v>
      </c>
      <c r="AB253" s="138">
        <f t="shared" si="130"/>
        <v>0</v>
      </c>
    </row>
    <row r="254" spans="1:28" s="56" customFormat="1" ht="37.5">
      <c r="A254" s="82"/>
      <c r="B254" s="113"/>
      <c r="C254" s="43" t="s">
        <v>279</v>
      </c>
      <c r="D254" s="134" t="s">
        <v>395</v>
      </c>
      <c r="E254" s="44" t="s">
        <v>51</v>
      </c>
      <c r="F254" s="44" t="s">
        <v>16</v>
      </c>
      <c r="G254" s="57">
        <v>6570010710</v>
      </c>
      <c r="H254" s="44"/>
      <c r="I254" s="136">
        <f t="shared" si="103"/>
        <v>17313500</v>
      </c>
      <c r="J254" s="136">
        <f>J255</f>
        <v>236872.05</v>
      </c>
      <c r="K254" s="136">
        <f t="shared" si="121"/>
        <v>17076627.949999999</v>
      </c>
      <c r="L254" s="137">
        <f t="shared" ref="L254:AB254" si="131">L255</f>
        <v>15485000</v>
      </c>
      <c r="M254" s="137">
        <f t="shared" si="131"/>
        <v>0</v>
      </c>
      <c r="N254" s="137">
        <f t="shared" si="131"/>
        <v>0</v>
      </c>
      <c r="O254" s="136">
        <f t="shared" si="131"/>
        <v>0</v>
      </c>
      <c r="P254" s="136">
        <f t="shared" si="131"/>
        <v>0</v>
      </c>
      <c r="Q254" s="136">
        <f t="shared" si="131"/>
        <v>0</v>
      </c>
      <c r="R254" s="136">
        <f t="shared" si="131"/>
        <v>0</v>
      </c>
      <c r="S254" s="136">
        <f t="shared" si="131"/>
        <v>0</v>
      </c>
      <c r="T254" s="136">
        <f t="shared" si="131"/>
        <v>0</v>
      </c>
      <c r="U254" s="136">
        <f t="shared" si="131"/>
        <v>280000</v>
      </c>
      <c r="V254" s="136">
        <f t="shared" si="131"/>
        <v>0</v>
      </c>
      <c r="W254" s="136">
        <f t="shared" si="131"/>
        <v>1548500</v>
      </c>
      <c r="X254" s="136">
        <f t="shared" si="131"/>
        <v>0</v>
      </c>
      <c r="Y254" s="136">
        <f t="shared" si="131"/>
        <v>0</v>
      </c>
      <c r="Z254" s="136">
        <f t="shared" si="131"/>
        <v>0</v>
      </c>
      <c r="AA254" s="136">
        <f t="shared" si="131"/>
        <v>0</v>
      </c>
      <c r="AB254" s="138">
        <f t="shared" si="131"/>
        <v>0</v>
      </c>
    </row>
    <row r="255" spans="1:28" s="56" customFormat="1" ht="37.5">
      <c r="A255" s="82"/>
      <c r="B255" s="113"/>
      <c r="C255" s="43" t="s">
        <v>229</v>
      </c>
      <c r="D255" s="134" t="s">
        <v>395</v>
      </c>
      <c r="E255" s="44" t="s">
        <v>51</v>
      </c>
      <c r="F255" s="44" t="s">
        <v>16</v>
      </c>
      <c r="G255" s="57">
        <v>6570010710</v>
      </c>
      <c r="H255" s="44" t="s">
        <v>230</v>
      </c>
      <c r="I255" s="136">
        <f t="shared" si="103"/>
        <v>17313500</v>
      </c>
      <c r="J255" s="136">
        <v>236872.05</v>
      </c>
      <c r="K255" s="136">
        <f t="shared" si="121"/>
        <v>17076627.949999999</v>
      </c>
      <c r="L255" s="137">
        <v>15485000</v>
      </c>
      <c r="M255" s="137"/>
      <c r="N255" s="137"/>
      <c r="O255" s="136"/>
      <c r="P255" s="136"/>
      <c r="Q255" s="136"/>
      <c r="R255" s="136"/>
      <c r="S255" s="136"/>
      <c r="T255" s="136"/>
      <c r="U255" s="136">
        <v>280000</v>
      </c>
      <c r="V255" s="136"/>
      <c r="W255" s="136">
        <v>1548500</v>
      </c>
      <c r="X255" s="136"/>
      <c r="Y255" s="136"/>
      <c r="Z255" s="136"/>
      <c r="AA255" s="136"/>
      <c r="AB255" s="138"/>
    </row>
    <row r="256" spans="1:28" s="56" customFormat="1" ht="56.25">
      <c r="A256" s="82"/>
      <c r="B256" s="113"/>
      <c r="C256" s="43" t="s">
        <v>282</v>
      </c>
      <c r="D256" s="134" t="s">
        <v>395</v>
      </c>
      <c r="E256" s="44" t="s">
        <v>51</v>
      </c>
      <c r="F256" s="44" t="s">
        <v>16</v>
      </c>
      <c r="G256" s="57">
        <v>6570011030</v>
      </c>
      <c r="H256" s="44"/>
      <c r="I256" s="136">
        <f t="shared" si="103"/>
        <v>15340000</v>
      </c>
      <c r="J256" s="136">
        <f>J257</f>
        <v>0</v>
      </c>
      <c r="K256" s="136">
        <f t="shared" si="121"/>
        <v>15340000</v>
      </c>
      <c r="L256" s="137">
        <f t="shared" ref="L256:AB256" si="132">L257</f>
        <v>15340000</v>
      </c>
      <c r="M256" s="137">
        <f t="shared" si="132"/>
        <v>0</v>
      </c>
      <c r="N256" s="137">
        <f t="shared" si="132"/>
        <v>0</v>
      </c>
      <c r="O256" s="136">
        <f t="shared" si="132"/>
        <v>0</v>
      </c>
      <c r="P256" s="136">
        <f t="shared" si="132"/>
        <v>0</v>
      </c>
      <c r="Q256" s="136">
        <f t="shared" si="132"/>
        <v>0</v>
      </c>
      <c r="R256" s="136">
        <f t="shared" si="132"/>
        <v>0</v>
      </c>
      <c r="S256" s="136">
        <f t="shared" si="132"/>
        <v>0</v>
      </c>
      <c r="T256" s="136">
        <f t="shared" si="132"/>
        <v>0</v>
      </c>
      <c r="U256" s="136">
        <f t="shared" si="132"/>
        <v>0</v>
      </c>
      <c r="V256" s="136">
        <f t="shared" si="132"/>
        <v>0</v>
      </c>
      <c r="W256" s="136">
        <f t="shared" si="132"/>
        <v>0</v>
      </c>
      <c r="X256" s="136">
        <f t="shared" si="132"/>
        <v>0</v>
      </c>
      <c r="Y256" s="136">
        <f t="shared" si="132"/>
        <v>0</v>
      </c>
      <c r="Z256" s="136">
        <f t="shared" si="132"/>
        <v>0</v>
      </c>
      <c r="AA256" s="136">
        <f t="shared" si="132"/>
        <v>0</v>
      </c>
      <c r="AB256" s="138">
        <f t="shared" si="132"/>
        <v>0</v>
      </c>
    </row>
    <row r="257" spans="1:28" s="56" customFormat="1" ht="37.5">
      <c r="A257" s="82"/>
      <c r="B257" s="113"/>
      <c r="C257" s="43" t="s">
        <v>229</v>
      </c>
      <c r="D257" s="134" t="s">
        <v>395</v>
      </c>
      <c r="E257" s="44" t="s">
        <v>51</v>
      </c>
      <c r="F257" s="44" t="s">
        <v>16</v>
      </c>
      <c r="G257" s="57">
        <v>6570011030</v>
      </c>
      <c r="H257" s="44" t="s">
        <v>230</v>
      </c>
      <c r="I257" s="136">
        <f t="shared" si="103"/>
        <v>15340000</v>
      </c>
      <c r="J257" s="136">
        <v>0</v>
      </c>
      <c r="K257" s="136">
        <f t="shared" si="121"/>
        <v>15340000</v>
      </c>
      <c r="L257" s="137">
        <v>15340000</v>
      </c>
      <c r="M257" s="137"/>
      <c r="N257" s="137"/>
      <c r="O257" s="136"/>
      <c r="P257" s="136"/>
      <c r="Q257" s="136"/>
      <c r="R257" s="136"/>
      <c r="S257" s="136"/>
      <c r="T257" s="136"/>
      <c r="U257" s="136"/>
      <c r="V257" s="136"/>
      <c r="W257" s="136"/>
      <c r="X257" s="136"/>
      <c r="Y257" s="136"/>
      <c r="Z257" s="136"/>
      <c r="AA257" s="136"/>
      <c r="AB257" s="138"/>
    </row>
    <row r="258" spans="1:28" s="56" customFormat="1" ht="37.5">
      <c r="A258" s="82"/>
      <c r="B258" s="113"/>
      <c r="C258" s="43" t="s">
        <v>285</v>
      </c>
      <c r="D258" s="134" t="s">
        <v>395</v>
      </c>
      <c r="E258" s="44" t="s">
        <v>51</v>
      </c>
      <c r="F258" s="44" t="s">
        <v>16</v>
      </c>
      <c r="G258" s="57">
        <v>6570011100</v>
      </c>
      <c r="H258" s="44"/>
      <c r="I258" s="136">
        <f t="shared" si="103"/>
        <v>40000</v>
      </c>
      <c r="J258" s="136">
        <f>J259</f>
        <v>8911.92</v>
      </c>
      <c r="K258" s="136">
        <f t="shared" si="121"/>
        <v>31088.080000000002</v>
      </c>
      <c r="L258" s="137"/>
      <c r="M258" s="137"/>
      <c r="N258" s="137"/>
      <c r="O258" s="136"/>
      <c r="P258" s="136"/>
      <c r="Q258" s="136"/>
      <c r="R258" s="136"/>
      <c r="S258" s="136"/>
      <c r="T258" s="136"/>
      <c r="U258" s="136">
        <f>U259</f>
        <v>40000</v>
      </c>
      <c r="V258" s="136"/>
      <c r="W258" s="136"/>
      <c r="X258" s="136"/>
      <c r="Y258" s="136"/>
      <c r="Z258" s="136"/>
      <c r="AA258" s="136"/>
      <c r="AB258" s="138"/>
    </row>
    <row r="259" spans="1:28" s="56" customFormat="1" ht="37.5">
      <c r="A259" s="82"/>
      <c r="B259" s="113"/>
      <c r="C259" s="43" t="s">
        <v>229</v>
      </c>
      <c r="D259" s="134" t="s">
        <v>395</v>
      </c>
      <c r="E259" s="44" t="s">
        <v>51</v>
      </c>
      <c r="F259" s="44" t="s">
        <v>16</v>
      </c>
      <c r="G259" s="57">
        <v>6570011100</v>
      </c>
      <c r="H259" s="44" t="s">
        <v>230</v>
      </c>
      <c r="I259" s="136">
        <f t="shared" si="103"/>
        <v>40000</v>
      </c>
      <c r="J259" s="136">
        <v>8911.92</v>
      </c>
      <c r="K259" s="136">
        <f t="shared" si="121"/>
        <v>31088.080000000002</v>
      </c>
      <c r="L259" s="137"/>
      <c r="M259" s="137"/>
      <c r="N259" s="137"/>
      <c r="O259" s="136"/>
      <c r="P259" s="136"/>
      <c r="Q259" s="136"/>
      <c r="R259" s="136"/>
      <c r="S259" s="136"/>
      <c r="T259" s="136"/>
      <c r="U259" s="136">
        <v>40000</v>
      </c>
      <c r="V259" s="136"/>
      <c r="W259" s="136"/>
      <c r="X259" s="136"/>
      <c r="Y259" s="136"/>
      <c r="Z259" s="136"/>
      <c r="AA259" s="136"/>
      <c r="AB259" s="138"/>
    </row>
    <row r="260" spans="1:28" s="56" customFormat="1">
      <c r="A260" s="82"/>
      <c r="B260" s="113"/>
      <c r="C260" s="43" t="s">
        <v>55</v>
      </c>
      <c r="D260" s="134" t="s">
        <v>395</v>
      </c>
      <c r="E260" s="44" t="s">
        <v>51</v>
      </c>
      <c r="F260" s="44" t="s">
        <v>51</v>
      </c>
      <c r="G260" s="57"/>
      <c r="H260" s="44"/>
      <c r="I260" s="136">
        <f t="shared" si="103"/>
        <v>90000</v>
      </c>
      <c r="J260" s="136">
        <f>J261</f>
        <v>90000</v>
      </c>
      <c r="K260" s="136">
        <f t="shared" si="121"/>
        <v>0</v>
      </c>
      <c r="L260" s="137">
        <f t="shared" ref="L260:U263" si="133">L261</f>
        <v>90000</v>
      </c>
      <c r="M260" s="137">
        <f t="shared" si="133"/>
        <v>0</v>
      </c>
      <c r="N260" s="137">
        <f t="shared" si="133"/>
        <v>0</v>
      </c>
      <c r="O260" s="136">
        <f t="shared" si="133"/>
        <v>0</v>
      </c>
      <c r="P260" s="136">
        <f t="shared" si="133"/>
        <v>0</v>
      </c>
      <c r="Q260" s="136">
        <f t="shared" si="133"/>
        <v>0</v>
      </c>
      <c r="R260" s="136">
        <f t="shared" si="133"/>
        <v>0</v>
      </c>
      <c r="S260" s="136">
        <f t="shared" si="133"/>
        <v>0</v>
      </c>
      <c r="T260" s="136">
        <f t="shared" si="133"/>
        <v>0</v>
      </c>
      <c r="U260" s="136">
        <f t="shared" si="133"/>
        <v>0</v>
      </c>
      <c r="V260" s="136">
        <f t="shared" ref="V260:AE263" si="134">V261</f>
        <v>0</v>
      </c>
      <c r="W260" s="136">
        <f t="shared" si="134"/>
        <v>0</v>
      </c>
      <c r="X260" s="136">
        <f t="shared" si="134"/>
        <v>0</v>
      </c>
      <c r="Y260" s="136">
        <f t="shared" si="134"/>
        <v>0</v>
      </c>
      <c r="Z260" s="136">
        <f t="shared" si="134"/>
        <v>0</v>
      </c>
      <c r="AA260" s="136">
        <f t="shared" si="134"/>
        <v>0</v>
      </c>
      <c r="AB260" s="138">
        <f t="shared" si="134"/>
        <v>0</v>
      </c>
    </row>
    <row r="261" spans="1:28" s="56" customFormat="1">
      <c r="A261" s="82"/>
      <c r="B261" s="113"/>
      <c r="C261" s="43" t="s">
        <v>316</v>
      </c>
      <c r="D261" s="134" t="s">
        <v>395</v>
      </c>
      <c r="E261" s="44" t="s">
        <v>51</v>
      </c>
      <c r="F261" s="44" t="s">
        <v>51</v>
      </c>
      <c r="G261" s="57">
        <v>7000000000</v>
      </c>
      <c r="H261" s="44"/>
      <c r="I261" s="136">
        <f t="shared" si="103"/>
        <v>90000</v>
      </c>
      <c r="J261" s="136">
        <f>J262</f>
        <v>90000</v>
      </c>
      <c r="K261" s="136">
        <f t="shared" si="121"/>
        <v>0</v>
      </c>
      <c r="L261" s="137">
        <f t="shared" si="133"/>
        <v>90000</v>
      </c>
      <c r="M261" s="137">
        <f t="shared" si="133"/>
        <v>0</v>
      </c>
      <c r="N261" s="137">
        <f t="shared" si="133"/>
        <v>0</v>
      </c>
      <c r="O261" s="136">
        <f t="shared" si="133"/>
        <v>0</v>
      </c>
      <c r="P261" s="136">
        <f t="shared" si="133"/>
        <v>0</v>
      </c>
      <c r="Q261" s="136">
        <f t="shared" si="133"/>
        <v>0</v>
      </c>
      <c r="R261" s="136">
        <f t="shared" si="133"/>
        <v>0</v>
      </c>
      <c r="S261" s="136">
        <f t="shared" si="133"/>
        <v>0</v>
      </c>
      <c r="T261" s="136">
        <f t="shared" si="133"/>
        <v>0</v>
      </c>
      <c r="U261" s="136">
        <f t="shared" si="133"/>
        <v>0</v>
      </c>
      <c r="V261" s="136">
        <f t="shared" si="134"/>
        <v>0</v>
      </c>
      <c r="W261" s="136">
        <f t="shared" si="134"/>
        <v>0</v>
      </c>
      <c r="X261" s="136">
        <f t="shared" si="134"/>
        <v>0</v>
      </c>
      <c r="Y261" s="136">
        <f t="shared" si="134"/>
        <v>0</v>
      </c>
      <c r="Z261" s="136">
        <f t="shared" si="134"/>
        <v>0</v>
      </c>
      <c r="AA261" s="136">
        <f t="shared" si="134"/>
        <v>0</v>
      </c>
      <c r="AB261" s="138">
        <f t="shared" si="134"/>
        <v>0</v>
      </c>
    </row>
    <row r="262" spans="1:28" s="56" customFormat="1" ht="34.35" customHeight="1">
      <c r="A262" s="82"/>
      <c r="B262" s="113"/>
      <c r="C262" s="43" t="s">
        <v>317</v>
      </c>
      <c r="D262" s="134" t="s">
        <v>395</v>
      </c>
      <c r="E262" s="44" t="s">
        <v>51</v>
      </c>
      <c r="F262" s="44" t="s">
        <v>51</v>
      </c>
      <c r="G262" s="57">
        <v>7010000000</v>
      </c>
      <c r="H262" s="44"/>
      <c r="I262" s="136">
        <f t="shared" si="103"/>
        <v>90000</v>
      </c>
      <c r="J262" s="136">
        <f>J263</f>
        <v>90000</v>
      </c>
      <c r="K262" s="136">
        <f t="shared" si="121"/>
        <v>0</v>
      </c>
      <c r="L262" s="137">
        <f t="shared" si="133"/>
        <v>90000</v>
      </c>
      <c r="M262" s="137">
        <f t="shared" si="133"/>
        <v>0</v>
      </c>
      <c r="N262" s="137">
        <f t="shared" si="133"/>
        <v>0</v>
      </c>
      <c r="O262" s="136">
        <f t="shared" si="133"/>
        <v>0</v>
      </c>
      <c r="P262" s="136">
        <f t="shared" si="133"/>
        <v>0</v>
      </c>
      <c r="Q262" s="136">
        <f t="shared" si="133"/>
        <v>0</v>
      </c>
      <c r="R262" s="136">
        <f t="shared" si="133"/>
        <v>0</v>
      </c>
      <c r="S262" s="136">
        <f t="shared" si="133"/>
        <v>0</v>
      </c>
      <c r="T262" s="136">
        <f t="shared" si="133"/>
        <v>0</v>
      </c>
      <c r="U262" s="136">
        <f t="shared" si="133"/>
        <v>0</v>
      </c>
      <c r="V262" s="136">
        <f t="shared" si="134"/>
        <v>0</v>
      </c>
      <c r="W262" s="136">
        <f t="shared" si="134"/>
        <v>0</v>
      </c>
      <c r="X262" s="136">
        <f t="shared" si="134"/>
        <v>0</v>
      </c>
      <c r="Y262" s="136">
        <f t="shared" si="134"/>
        <v>0</v>
      </c>
      <c r="Z262" s="136">
        <f t="shared" si="134"/>
        <v>0</v>
      </c>
      <c r="AA262" s="136">
        <f t="shared" si="134"/>
        <v>0</v>
      </c>
      <c r="AB262" s="138">
        <f t="shared" si="134"/>
        <v>0</v>
      </c>
    </row>
    <row r="263" spans="1:28" s="56" customFormat="1" ht="37.5">
      <c r="A263" s="82"/>
      <c r="B263" s="113"/>
      <c r="C263" s="43" t="s">
        <v>127</v>
      </c>
      <c r="D263" s="134" t="s">
        <v>395</v>
      </c>
      <c r="E263" s="44" t="s">
        <v>51</v>
      </c>
      <c r="F263" s="44" t="s">
        <v>51</v>
      </c>
      <c r="G263" s="57">
        <v>7010000590</v>
      </c>
      <c r="H263" s="44"/>
      <c r="I263" s="136">
        <f t="shared" si="103"/>
        <v>90000</v>
      </c>
      <c r="J263" s="136">
        <f>J264</f>
        <v>90000</v>
      </c>
      <c r="K263" s="136">
        <f t="shared" si="121"/>
        <v>0</v>
      </c>
      <c r="L263" s="137">
        <f t="shared" si="133"/>
        <v>90000</v>
      </c>
      <c r="M263" s="137">
        <f t="shared" si="133"/>
        <v>0</v>
      </c>
      <c r="N263" s="137">
        <f t="shared" si="133"/>
        <v>0</v>
      </c>
      <c r="O263" s="136">
        <f t="shared" si="133"/>
        <v>0</v>
      </c>
      <c r="P263" s="136">
        <f t="shared" si="133"/>
        <v>0</v>
      </c>
      <c r="Q263" s="136">
        <f t="shared" si="133"/>
        <v>0</v>
      </c>
      <c r="R263" s="136">
        <f t="shared" si="133"/>
        <v>0</v>
      </c>
      <c r="S263" s="136">
        <f t="shared" si="133"/>
        <v>0</v>
      </c>
      <c r="T263" s="136">
        <f t="shared" si="133"/>
        <v>0</v>
      </c>
      <c r="U263" s="136">
        <f t="shared" si="133"/>
        <v>0</v>
      </c>
      <c r="V263" s="136">
        <f t="shared" si="134"/>
        <v>0</v>
      </c>
      <c r="W263" s="136">
        <f t="shared" si="134"/>
        <v>0</v>
      </c>
      <c r="X263" s="136">
        <f t="shared" si="134"/>
        <v>0</v>
      </c>
      <c r="Y263" s="136">
        <f t="shared" si="134"/>
        <v>0</v>
      </c>
      <c r="Z263" s="136">
        <f t="shared" si="134"/>
        <v>0</v>
      </c>
      <c r="AA263" s="136">
        <f t="shared" si="134"/>
        <v>0</v>
      </c>
      <c r="AB263" s="138">
        <f t="shared" si="134"/>
        <v>0</v>
      </c>
    </row>
    <row r="264" spans="1:28" s="56" customFormat="1" ht="37.5">
      <c r="A264" s="82"/>
      <c r="B264" s="113"/>
      <c r="C264" s="43" t="s">
        <v>100</v>
      </c>
      <c r="D264" s="134" t="s">
        <v>395</v>
      </c>
      <c r="E264" s="44" t="s">
        <v>51</v>
      </c>
      <c r="F264" s="44" t="s">
        <v>51</v>
      </c>
      <c r="G264" s="57">
        <v>7010000590</v>
      </c>
      <c r="H264" s="44" t="s">
        <v>101</v>
      </c>
      <c r="I264" s="136">
        <f t="shared" ref="I264:I327" si="135">SUM(L264:AB264)</f>
        <v>90000</v>
      </c>
      <c r="J264" s="136">
        <v>90000</v>
      </c>
      <c r="K264" s="136">
        <f t="shared" si="121"/>
        <v>0</v>
      </c>
      <c r="L264" s="137">
        <v>90000</v>
      </c>
      <c r="M264" s="137"/>
      <c r="N264" s="137"/>
      <c r="O264" s="136"/>
      <c r="P264" s="136"/>
      <c r="Q264" s="136"/>
      <c r="R264" s="136"/>
      <c r="S264" s="136"/>
      <c r="T264" s="136"/>
      <c r="U264" s="136"/>
      <c r="V264" s="136"/>
      <c r="W264" s="136"/>
      <c r="X264" s="136"/>
      <c r="Y264" s="136"/>
      <c r="Z264" s="136"/>
      <c r="AA264" s="136"/>
      <c r="AB264" s="138"/>
    </row>
    <row r="265" spans="1:28" s="56" customFormat="1">
      <c r="A265" s="82"/>
      <c r="B265" s="113"/>
      <c r="C265" s="43" t="s">
        <v>56</v>
      </c>
      <c r="D265" s="134" t="s">
        <v>395</v>
      </c>
      <c r="E265" s="44" t="s">
        <v>51</v>
      </c>
      <c r="F265" s="44" t="s">
        <v>32</v>
      </c>
      <c r="G265" s="57"/>
      <c r="H265" s="44"/>
      <c r="I265" s="136">
        <f t="shared" si="135"/>
        <v>21837800</v>
      </c>
      <c r="J265" s="136">
        <f>J266</f>
        <v>21837800</v>
      </c>
      <c r="K265" s="136">
        <f t="shared" si="121"/>
        <v>0</v>
      </c>
      <c r="L265" s="137">
        <f t="shared" ref="L265:U267" si="136">L266</f>
        <v>75524300</v>
      </c>
      <c r="M265" s="137">
        <f t="shared" si="136"/>
        <v>-56411700</v>
      </c>
      <c r="N265" s="137">
        <f t="shared" si="136"/>
        <v>0</v>
      </c>
      <c r="O265" s="136">
        <f t="shared" si="136"/>
        <v>-566100</v>
      </c>
      <c r="P265" s="136">
        <f t="shared" si="136"/>
        <v>0</v>
      </c>
      <c r="Q265" s="136">
        <f t="shared" si="136"/>
        <v>800</v>
      </c>
      <c r="R265" s="136">
        <f t="shared" si="136"/>
        <v>0</v>
      </c>
      <c r="S265" s="136">
        <f t="shared" si="136"/>
        <v>0</v>
      </c>
      <c r="T265" s="136">
        <f t="shared" si="136"/>
        <v>0</v>
      </c>
      <c r="U265" s="136">
        <f t="shared" si="136"/>
        <v>2812700</v>
      </c>
      <c r="V265" s="136">
        <f t="shared" ref="V265:AE267" si="137">V266</f>
        <v>-650000</v>
      </c>
      <c r="W265" s="136">
        <f t="shared" si="137"/>
        <v>0</v>
      </c>
      <c r="X265" s="136">
        <f t="shared" si="137"/>
        <v>0</v>
      </c>
      <c r="Y265" s="136">
        <f t="shared" si="137"/>
        <v>1127800</v>
      </c>
      <c r="Z265" s="136">
        <f t="shared" si="137"/>
        <v>0</v>
      </c>
      <c r="AA265" s="136">
        <f t="shared" si="137"/>
        <v>0</v>
      </c>
      <c r="AB265" s="138">
        <f t="shared" si="137"/>
        <v>0</v>
      </c>
    </row>
    <row r="266" spans="1:28" s="56" customFormat="1" ht="37.5">
      <c r="A266" s="82"/>
      <c r="B266" s="113"/>
      <c r="C266" s="43" t="s">
        <v>125</v>
      </c>
      <c r="D266" s="134" t="s">
        <v>395</v>
      </c>
      <c r="E266" s="44" t="s">
        <v>51</v>
      </c>
      <c r="F266" s="44" t="s">
        <v>32</v>
      </c>
      <c r="G266" s="57">
        <v>5200000000</v>
      </c>
      <c r="H266" s="81"/>
      <c r="I266" s="136">
        <f t="shared" si="135"/>
        <v>21837800</v>
      </c>
      <c r="J266" s="136">
        <f>J267</f>
        <v>21837800</v>
      </c>
      <c r="K266" s="136">
        <f t="shared" si="121"/>
        <v>0</v>
      </c>
      <c r="L266" s="137">
        <f t="shared" si="136"/>
        <v>75524300</v>
      </c>
      <c r="M266" s="137">
        <f t="shared" si="136"/>
        <v>-56411700</v>
      </c>
      <c r="N266" s="137">
        <f t="shared" si="136"/>
        <v>0</v>
      </c>
      <c r="O266" s="136">
        <f t="shared" si="136"/>
        <v>-566100</v>
      </c>
      <c r="P266" s="136">
        <f t="shared" si="136"/>
        <v>0</v>
      </c>
      <c r="Q266" s="136">
        <f t="shared" si="136"/>
        <v>800</v>
      </c>
      <c r="R266" s="136">
        <f t="shared" si="136"/>
        <v>0</v>
      </c>
      <c r="S266" s="136">
        <f t="shared" si="136"/>
        <v>0</v>
      </c>
      <c r="T266" s="136">
        <f t="shared" si="136"/>
        <v>0</v>
      </c>
      <c r="U266" s="136">
        <f t="shared" si="136"/>
        <v>2812700</v>
      </c>
      <c r="V266" s="136">
        <f t="shared" si="137"/>
        <v>-650000</v>
      </c>
      <c r="W266" s="136">
        <f t="shared" si="137"/>
        <v>0</v>
      </c>
      <c r="X266" s="136">
        <f t="shared" si="137"/>
        <v>0</v>
      </c>
      <c r="Y266" s="136">
        <f t="shared" si="137"/>
        <v>1127800</v>
      </c>
      <c r="Z266" s="136">
        <f t="shared" si="137"/>
        <v>0</v>
      </c>
      <c r="AA266" s="136">
        <f t="shared" si="137"/>
        <v>0</v>
      </c>
      <c r="AB266" s="138">
        <f t="shared" si="137"/>
        <v>0</v>
      </c>
    </row>
    <row r="267" spans="1:28" s="56" customFormat="1">
      <c r="A267" s="82"/>
      <c r="B267" s="113"/>
      <c r="C267" s="43" t="s">
        <v>126</v>
      </c>
      <c r="D267" s="134" t="s">
        <v>395</v>
      </c>
      <c r="E267" s="44" t="s">
        <v>51</v>
      </c>
      <c r="F267" s="44" t="s">
        <v>32</v>
      </c>
      <c r="G267" s="57">
        <v>5210000000</v>
      </c>
      <c r="H267" s="81"/>
      <c r="I267" s="136">
        <f t="shared" si="135"/>
        <v>21837800</v>
      </c>
      <c r="J267" s="136">
        <f>J268</f>
        <v>21837800</v>
      </c>
      <c r="K267" s="136">
        <f t="shared" si="121"/>
        <v>0</v>
      </c>
      <c r="L267" s="137">
        <f t="shared" si="136"/>
        <v>75524300</v>
      </c>
      <c r="M267" s="137">
        <f t="shared" si="136"/>
        <v>-56411700</v>
      </c>
      <c r="N267" s="137">
        <f t="shared" si="136"/>
        <v>0</v>
      </c>
      <c r="O267" s="136">
        <f t="shared" si="136"/>
        <v>-566100</v>
      </c>
      <c r="P267" s="136">
        <f t="shared" si="136"/>
        <v>0</v>
      </c>
      <c r="Q267" s="136">
        <f t="shared" si="136"/>
        <v>800</v>
      </c>
      <c r="R267" s="136">
        <f t="shared" si="136"/>
        <v>0</v>
      </c>
      <c r="S267" s="136">
        <f t="shared" si="136"/>
        <v>0</v>
      </c>
      <c r="T267" s="136">
        <f t="shared" si="136"/>
        <v>0</v>
      </c>
      <c r="U267" s="136">
        <f t="shared" si="136"/>
        <v>2812700</v>
      </c>
      <c r="V267" s="136">
        <f t="shared" si="137"/>
        <v>-650000</v>
      </c>
      <c r="W267" s="136">
        <f t="shared" si="137"/>
        <v>0</v>
      </c>
      <c r="X267" s="136">
        <f t="shared" si="137"/>
        <v>0</v>
      </c>
      <c r="Y267" s="136">
        <f t="shared" si="137"/>
        <v>1127800</v>
      </c>
      <c r="Z267" s="136">
        <f t="shared" si="137"/>
        <v>0</v>
      </c>
      <c r="AA267" s="136">
        <f t="shared" si="137"/>
        <v>0</v>
      </c>
      <c r="AB267" s="138">
        <f t="shared" si="137"/>
        <v>0</v>
      </c>
    </row>
    <row r="268" spans="1:28" s="56" customFormat="1" ht="37.5">
      <c r="A268" s="82"/>
      <c r="B268" s="113"/>
      <c r="C268" s="43" t="s">
        <v>127</v>
      </c>
      <c r="D268" s="134" t="s">
        <v>395</v>
      </c>
      <c r="E268" s="44" t="s">
        <v>51</v>
      </c>
      <c r="F268" s="44" t="s">
        <v>32</v>
      </c>
      <c r="G268" s="57">
        <v>5210000590</v>
      </c>
      <c r="H268" s="81"/>
      <c r="I268" s="136">
        <f t="shared" si="135"/>
        <v>21837800</v>
      </c>
      <c r="J268" s="136">
        <f>J269+J270+J271</f>
        <v>21837800</v>
      </c>
      <c r="K268" s="136">
        <f t="shared" si="121"/>
        <v>0</v>
      </c>
      <c r="L268" s="137">
        <f t="shared" ref="L268:AB268" si="138">L269+L270+L271</f>
        <v>75524300</v>
      </c>
      <c r="M268" s="137">
        <f t="shared" si="138"/>
        <v>-56411700</v>
      </c>
      <c r="N268" s="137">
        <f t="shared" si="138"/>
        <v>0</v>
      </c>
      <c r="O268" s="136">
        <f t="shared" si="138"/>
        <v>-566100</v>
      </c>
      <c r="P268" s="136">
        <f t="shared" si="138"/>
        <v>0</v>
      </c>
      <c r="Q268" s="136">
        <f t="shared" si="138"/>
        <v>800</v>
      </c>
      <c r="R268" s="136">
        <f t="shared" si="138"/>
        <v>0</v>
      </c>
      <c r="S268" s="136">
        <f t="shared" si="138"/>
        <v>0</v>
      </c>
      <c r="T268" s="136">
        <f t="shared" si="138"/>
        <v>0</v>
      </c>
      <c r="U268" s="136">
        <f t="shared" si="138"/>
        <v>2812700</v>
      </c>
      <c r="V268" s="136">
        <f t="shared" si="138"/>
        <v>-650000</v>
      </c>
      <c r="W268" s="136">
        <f t="shared" si="138"/>
        <v>0</v>
      </c>
      <c r="X268" s="136">
        <f t="shared" si="138"/>
        <v>0</v>
      </c>
      <c r="Y268" s="136">
        <f t="shared" si="138"/>
        <v>1127800</v>
      </c>
      <c r="Z268" s="136">
        <f t="shared" si="138"/>
        <v>0</v>
      </c>
      <c r="AA268" s="136">
        <f t="shared" si="138"/>
        <v>0</v>
      </c>
      <c r="AB268" s="138">
        <f t="shared" si="138"/>
        <v>0</v>
      </c>
    </row>
    <row r="269" spans="1:28" s="56" customFormat="1" ht="75">
      <c r="A269" s="82"/>
      <c r="B269" s="113"/>
      <c r="C269" s="43" t="s">
        <v>97</v>
      </c>
      <c r="D269" s="134" t="s">
        <v>395</v>
      </c>
      <c r="E269" s="44" t="s">
        <v>51</v>
      </c>
      <c r="F269" s="44" t="s">
        <v>32</v>
      </c>
      <c r="G269" s="57">
        <v>5210000590</v>
      </c>
      <c r="H269" s="81">
        <v>100</v>
      </c>
      <c r="I269" s="136">
        <f t="shared" si="135"/>
        <v>16687154.75</v>
      </c>
      <c r="J269" s="136">
        <v>16687154.75</v>
      </c>
      <c r="K269" s="136">
        <f t="shared" si="121"/>
        <v>0</v>
      </c>
      <c r="L269" s="137">
        <v>67802000</v>
      </c>
      <c r="M269" s="137">
        <v>-52169800</v>
      </c>
      <c r="N269" s="137"/>
      <c r="O269" s="136">
        <v>-566100</v>
      </c>
      <c r="P269" s="136"/>
      <c r="Q269" s="136">
        <v>800</v>
      </c>
      <c r="R269" s="136"/>
      <c r="S269" s="136"/>
      <c r="T269" s="136"/>
      <c r="U269" s="136">
        <v>565300</v>
      </c>
      <c r="V269" s="136">
        <v>-650000</v>
      </c>
      <c r="W269" s="136"/>
      <c r="X269" s="136"/>
      <c r="Y269" s="136">
        <v>1704954.75</v>
      </c>
      <c r="Z269" s="136"/>
      <c r="AA269" s="136"/>
      <c r="AB269" s="138"/>
    </row>
    <row r="270" spans="1:28" s="56" customFormat="1" ht="37.5">
      <c r="A270" s="82"/>
      <c r="B270" s="113"/>
      <c r="C270" s="43" t="s">
        <v>100</v>
      </c>
      <c r="D270" s="134" t="s">
        <v>395</v>
      </c>
      <c r="E270" s="44" t="s">
        <v>51</v>
      </c>
      <c r="F270" s="44" t="s">
        <v>32</v>
      </c>
      <c r="G270" s="57">
        <v>5210000590</v>
      </c>
      <c r="H270" s="81">
        <v>200</v>
      </c>
      <c r="I270" s="136">
        <f t="shared" si="135"/>
        <v>5150645.25</v>
      </c>
      <c r="J270" s="136">
        <v>5150645.25</v>
      </c>
      <c r="K270" s="136">
        <f t="shared" si="121"/>
        <v>0</v>
      </c>
      <c r="L270" s="137">
        <v>7567500</v>
      </c>
      <c r="M270" s="137">
        <v>-4087100</v>
      </c>
      <c r="N270" s="137"/>
      <c r="O270" s="136"/>
      <c r="P270" s="136"/>
      <c r="Q270" s="136"/>
      <c r="R270" s="136"/>
      <c r="S270" s="136"/>
      <c r="T270" s="136"/>
      <c r="U270" s="136">
        <v>2247400</v>
      </c>
      <c r="V270" s="136"/>
      <c r="W270" s="136"/>
      <c r="X270" s="136"/>
      <c r="Y270" s="136">
        <v>-577154.75</v>
      </c>
      <c r="Z270" s="136"/>
      <c r="AA270" s="136"/>
      <c r="AB270" s="138"/>
    </row>
    <row r="271" spans="1:28" s="56" customFormat="1" hidden="1">
      <c r="A271" s="82"/>
      <c r="B271" s="113"/>
      <c r="C271" s="43" t="s">
        <v>103</v>
      </c>
      <c r="D271" s="134" t="s">
        <v>395</v>
      </c>
      <c r="E271" s="44" t="s">
        <v>51</v>
      </c>
      <c r="F271" s="44" t="s">
        <v>32</v>
      </c>
      <c r="G271" s="57">
        <v>5210000590</v>
      </c>
      <c r="H271" s="81">
        <v>800</v>
      </c>
      <c r="I271" s="136">
        <f t="shared" si="135"/>
        <v>0</v>
      </c>
      <c r="J271" s="136"/>
      <c r="K271" s="136"/>
      <c r="L271" s="137">
        <v>154800</v>
      </c>
      <c r="M271" s="137">
        <v>-154800</v>
      </c>
      <c r="N271" s="137"/>
      <c r="O271" s="136"/>
      <c r="P271" s="136"/>
      <c r="Q271" s="136"/>
      <c r="R271" s="136"/>
      <c r="S271" s="136"/>
      <c r="T271" s="136"/>
      <c r="U271" s="136"/>
      <c r="V271" s="136"/>
      <c r="W271" s="136"/>
      <c r="X271" s="136"/>
      <c r="Y271" s="136"/>
      <c r="Z271" s="136"/>
      <c r="AA271" s="136"/>
      <c r="AB271" s="138"/>
    </row>
    <row r="272" spans="1:28" s="56" customFormat="1">
      <c r="A272" s="82"/>
      <c r="B272" s="113"/>
      <c r="C272" s="43" t="s">
        <v>62</v>
      </c>
      <c r="D272" s="134" t="s">
        <v>395</v>
      </c>
      <c r="E272" s="44" t="s">
        <v>32</v>
      </c>
      <c r="F272" s="44"/>
      <c r="G272" s="57"/>
      <c r="H272" s="81"/>
      <c r="I272" s="136">
        <f t="shared" si="135"/>
        <v>30758800</v>
      </c>
      <c r="J272" s="136">
        <f>J273</f>
        <v>24365426.189999998</v>
      </c>
      <c r="K272" s="136">
        <f t="shared" ref="K272:K279" si="139">I272-J272</f>
        <v>6393373.8100000024</v>
      </c>
      <c r="L272" s="137">
        <f t="shared" ref="L272:U274" si="140">L273</f>
        <v>750000</v>
      </c>
      <c r="M272" s="137">
        <f t="shared" si="140"/>
        <v>0</v>
      </c>
      <c r="N272" s="137">
        <f t="shared" si="140"/>
        <v>0</v>
      </c>
      <c r="O272" s="136">
        <f t="shared" si="140"/>
        <v>0</v>
      </c>
      <c r="P272" s="136">
        <f t="shared" si="140"/>
        <v>0</v>
      </c>
      <c r="Q272" s="136">
        <f t="shared" si="140"/>
        <v>30098200</v>
      </c>
      <c r="R272" s="136">
        <f t="shared" si="140"/>
        <v>0</v>
      </c>
      <c r="S272" s="136">
        <f t="shared" si="140"/>
        <v>0</v>
      </c>
      <c r="T272" s="136">
        <f t="shared" si="140"/>
        <v>0</v>
      </c>
      <c r="U272" s="136">
        <f t="shared" si="140"/>
        <v>0</v>
      </c>
      <c r="V272" s="136">
        <f t="shared" ref="V272:AE274" si="141">V273</f>
        <v>0</v>
      </c>
      <c r="W272" s="136">
        <f t="shared" si="141"/>
        <v>0</v>
      </c>
      <c r="X272" s="136">
        <f t="shared" si="141"/>
        <v>0</v>
      </c>
      <c r="Y272" s="136">
        <f t="shared" si="141"/>
        <v>-89400</v>
      </c>
      <c r="Z272" s="136">
        <f t="shared" si="141"/>
        <v>0</v>
      </c>
      <c r="AA272" s="136">
        <f t="shared" si="141"/>
        <v>0</v>
      </c>
      <c r="AB272" s="138">
        <f t="shared" si="141"/>
        <v>0</v>
      </c>
    </row>
    <row r="273" spans="1:28" s="56" customFormat="1">
      <c r="A273" s="82"/>
      <c r="B273" s="113"/>
      <c r="C273" s="43" t="s">
        <v>63</v>
      </c>
      <c r="D273" s="134" t="s">
        <v>395</v>
      </c>
      <c r="E273" s="44" t="s">
        <v>32</v>
      </c>
      <c r="F273" s="44" t="s">
        <v>16</v>
      </c>
      <c r="G273" s="57"/>
      <c r="H273" s="81"/>
      <c r="I273" s="136">
        <f t="shared" si="135"/>
        <v>30758800</v>
      </c>
      <c r="J273" s="136">
        <f>J274</f>
        <v>24365426.189999998</v>
      </c>
      <c r="K273" s="136">
        <f t="shared" si="139"/>
        <v>6393373.8100000024</v>
      </c>
      <c r="L273" s="137">
        <f t="shared" si="140"/>
        <v>750000</v>
      </c>
      <c r="M273" s="137">
        <f t="shared" si="140"/>
        <v>0</v>
      </c>
      <c r="N273" s="137">
        <f t="shared" si="140"/>
        <v>0</v>
      </c>
      <c r="O273" s="136">
        <f t="shared" si="140"/>
        <v>0</v>
      </c>
      <c r="P273" s="136">
        <f t="shared" si="140"/>
        <v>0</v>
      </c>
      <c r="Q273" s="136">
        <f t="shared" si="140"/>
        <v>30098200</v>
      </c>
      <c r="R273" s="136">
        <f t="shared" si="140"/>
        <v>0</v>
      </c>
      <c r="S273" s="136">
        <f t="shared" si="140"/>
        <v>0</v>
      </c>
      <c r="T273" s="136">
        <f t="shared" si="140"/>
        <v>0</v>
      </c>
      <c r="U273" s="136">
        <f t="shared" si="140"/>
        <v>0</v>
      </c>
      <c r="V273" s="136">
        <f t="shared" si="141"/>
        <v>0</v>
      </c>
      <c r="W273" s="136">
        <f t="shared" si="141"/>
        <v>0</v>
      </c>
      <c r="X273" s="136">
        <f t="shared" si="141"/>
        <v>0</v>
      </c>
      <c r="Y273" s="136">
        <f t="shared" si="141"/>
        <v>-89400</v>
      </c>
      <c r="Z273" s="136">
        <f t="shared" si="141"/>
        <v>0</v>
      </c>
      <c r="AA273" s="136">
        <f t="shared" si="141"/>
        <v>0</v>
      </c>
      <c r="AB273" s="138">
        <f t="shared" si="141"/>
        <v>0</v>
      </c>
    </row>
    <row r="274" spans="1:28" s="56" customFormat="1" ht="56.25">
      <c r="A274" s="82"/>
      <c r="B274" s="113"/>
      <c r="C274" s="43" t="s">
        <v>246</v>
      </c>
      <c r="D274" s="134" t="s">
        <v>395</v>
      </c>
      <c r="E274" s="44" t="s">
        <v>32</v>
      </c>
      <c r="F274" s="44" t="s">
        <v>16</v>
      </c>
      <c r="G274" s="57">
        <v>6500000000</v>
      </c>
      <c r="H274" s="81"/>
      <c r="I274" s="136">
        <f t="shared" si="135"/>
        <v>30758800</v>
      </c>
      <c r="J274" s="136">
        <f>J275+J279</f>
        <v>24365426.189999998</v>
      </c>
      <c r="K274" s="136">
        <f t="shared" si="139"/>
        <v>6393373.8100000024</v>
      </c>
      <c r="L274" s="137">
        <f t="shared" si="140"/>
        <v>750000</v>
      </c>
      <c r="M274" s="137">
        <f t="shared" si="140"/>
        <v>0</v>
      </c>
      <c r="N274" s="137">
        <f t="shared" si="140"/>
        <v>0</v>
      </c>
      <c r="O274" s="136">
        <f t="shared" si="140"/>
        <v>0</v>
      </c>
      <c r="P274" s="136">
        <f t="shared" si="140"/>
        <v>0</v>
      </c>
      <c r="Q274" s="136">
        <f t="shared" si="140"/>
        <v>30098200</v>
      </c>
      <c r="R274" s="136">
        <f t="shared" si="140"/>
        <v>0</v>
      </c>
      <c r="S274" s="136">
        <f t="shared" si="140"/>
        <v>0</v>
      </c>
      <c r="T274" s="136">
        <f t="shared" si="140"/>
        <v>0</v>
      </c>
      <c r="U274" s="136">
        <f t="shared" si="140"/>
        <v>0</v>
      </c>
      <c r="V274" s="136">
        <f t="shared" si="141"/>
        <v>0</v>
      </c>
      <c r="W274" s="136">
        <f t="shared" si="141"/>
        <v>0</v>
      </c>
      <c r="X274" s="136">
        <f t="shared" si="141"/>
        <v>0</v>
      </c>
      <c r="Y274" s="136">
        <f t="shared" si="141"/>
        <v>-89400</v>
      </c>
      <c r="Z274" s="136">
        <f t="shared" si="141"/>
        <v>0</v>
      </c>
      <c r="AA274" s="136">
        <f t="shared" si="141"/>
        <v>0</v>
      </c>
      <c r="AB274" s="138">
        <f t="shared" si="141"/>
        <v>0</v>
      </c>
    </row>
    <row r="275" spans="1:28" s="56" customFormat="1">
      <c r="A275" s="82"/>
      <c r="B275" s="113"/>
      <c r="C275" s="43" t="s">
        <v>247</v>
      </c>
      <c r="D275" s="134" t="s">
        <v>395</v>
      </c>
      <c r="E275" s="44" t="s">
        <v>32</v>
      </c>
      <c r="F275" s="44" t="s">
        <v>16</v>
      </c>
      <c r="G275" s="57">
        <v>6510000000</v>
      </c>
      <c r="H275" s="81"/>
      <c r="I275" s="136">
        <f t="shared" si="135"/>
        <v>30758800</v>
      </c>
      <c r="J275" s="136">
        <f>J276</f>
        <v>23704918.039999999</v>
      </c>
      <c r="K275" s="136">
        <f t="shared" si="139"/>
        <v>7053881.9600000009</v>
      </c>
      <c r="L275" s="137">
        <f>L276</f>
        <v>750000</v>
      </c>
      <c r="M275" s="137">
        <f>M276+M279</f>
        <v>0</v>
      </c>
      <c r="N275" s="137">
        <f t="shared" ref="N275:X275" si="142">N276</f>
        <v>0</v>
      </c>
      <c r="O275" s="136">
        <f t="shared" si="142"/>
        <v>0</v>
      </c>
      <c r="P275" s="136">
        <f t="shared" si="142"/>
        <v>0</v>
      </c>
      <c r="Q275" s="136">
        <f t="shared" si="142"/>
        <v>30098200</v>
      </c>
      <c r="R275" s="136">
        <f t="shared" si="142"/>
        <v>0</v>
      </c>
      <c r="S275" s="136">
        <f t="shared" si="142"/>
        <v>0</v>
      </c>
      <c r="T275" s="136">
        <f t="shared" si="142"/>
        <v>0</v>
      </c>
      <c r="U275" s="136">
        <f t="shared" si="142"/>
        <v>0</v>
      </c>
      <c r="V275" s="136">
        <f t="shared" si="142"/>
        <v>0</v>
      </c>
      <c r="W275" s="136">
        <f t="shared" si="142"/>
        <v>0</v>
      </c>
      <c r="X275" s="136">
        <f t="shared" si="142"/>
        <v>0</v>
      </c>
      <c r="Y275" s="136">
        <f>Y276+Y279</f>
        <v>-89400</v>
      </c>
      <c r="Z275" s="136">
        <f>Z276</f>
        <v>0</v>
      </c>
      <c r="AA275" s="136">
        <f>AA276</f>
        <v>0</v>
      </c>
      <c r="AB275" s="138">
        <f>AB276</f>
        <v>0</v>
      </c>
    </row>
    <row r="276" spans="1:28" s="56" customFormat="1" ht="160.35" customHeight="1">
      <c r="A276" s="82"/>
      <c r="B276" s="113"/>
      <c r="C276" s="43" t="s">
        <v>248</v>
      </c>
      <c r="D276" s="134" t="s">
        <v>395</v>
      </c>
      <c r="E276" s="44" t="s">
        <v>32</v>
      </c>
      <c r="F276" s="44" t="s">
        <v>16</v>
      </c>
      <c r="G276" s="57">
        <v>6510060960</v>
      </c>
      <c r="H276" s="81"/>
      <c r="I276" s="136">
        <f t="shared" si="135"/>
        <v>30098200</v>
      </c>
      <c r="J276" s="136">
        <f>J278+J277</f>
        <v>23704918.039999999</v>
      </c>
      <c r="K276" s="136">
        <f t="shared" si="139"/>
        <v>6393281.9600000009</v>
      </c>
      <c r="L276" s="137">
        <f t="shared" ref="L276:T276" si="143">L278</f>
        <v>750000</v>
      </c>
      <c r="M276" s="137">
        <f t="shared" si="143"/>
        <v>-750000</v>
      </c>
      <c r="N276" s="137">
        <f t="shared" si="143"/>
        <v>0</v>
      </c>
      <c r="O276" s="136">
        <f t="shared" si="143"/>
        <v>0</v>
      </c>
      <c r="P276" s="136">
        <f t="shared" si="143"/>
        <v>0</v>
      </c>
      <c r="Q276" s="136">
        <f t="shared" si="143"/>
        <v>30098200</v>
      </c>
      <c r="R276" s="136">
        <f t="shared" si="143"/>
        <v>0</v>
      </c>
      <c r="S276" s="136">
        <f t="shared" si="143"/>
        <v>0</v>
      </c>
      <c r="T276" s="136">
        <f t="shared" si="143"/>
        <v>0</v>
      </c>
      <c r="U276" s="136">
        <f>U278+U277</f>
        <v>0</v>
      </c>
      <c r="V276" s="136">
        <f t="shared" ref="V276:AB276" si="144">V278</f>
        <v>0</v>
      </c>
      <c r="W276" s="136">
        <f t="shared" si="144"/>
        <v>0</v>
      </c>
      <c r="X276" s="136">
        <f t="shared" si="144"/>
        <v>0</v>
      </c>
      <c r="Y276" s="136">
        <f t="shared" si="144"/>
        <v>0</v>
      </c>
      <c r="Z276" s="136">
        <f t="shared" si="144"/>
        <v>0</v>
      </c>
      <c r="AA276" s="136">
        <f t="shared" si="144"/>
        <v>0</v>
      </c>
      <c r="AB276" s="138">
        <f t="shared" si="144"/>
        <v>0</v>
      </c>
    </row>
    <row r="277" spans="1:28" s="56" customFormat="1" ht="37.5">
      <c r="A277" s="82"/>
      <c r="B277" s="113"/>
      <c r="C277" s="43" t="s">
        <v>100</v>
      </c>
      <c r="D277" s="134" t="s">
        <v>395</v>
      </c>
      <c r="E277" s="44" t="s">
        <v>32</v>
      </c>
      <c r="F277" s="44" t="s">
        <v>16</v>
      </c>
      <c r="G277" s="57">
        <v>6510060960</v>
      </c>
      <c r="H277" s="81">
        <v>200</v>
      </c>
      <c r="I277" s="136">
        <f t="shared" si="135"/>
        <v>18705655.120000001</v>
      </c>
      <c r="J277" s="136">
        <v>16439154.1</v>
      </c>
      <c r="K277" s="136">
        <f t="shared" si="139"/>
        <v>2266501.0200000014</v>
      </c>
      <c r="L277" s="137"/>
      <c r="M277" s="137"/>
      <c r="N277" s="137"/>
      <c r="O277" s="136"/>
      <c r="P277" s="136"/>
      <c r="Q277" s="136"/>
      <c r="R277" s="136"/>
      <c r="S277" s="136"/>
      <c r="T277" s="136"/>
      <c r="U277" s="136">
        <v>18705655.120000001</v>
      </c>
      <c r="V277" s="136"/>
      <c r="W277" s="136"/>
      <c r="X277" s="136"/>
      <c r="Y277" s="136"/>
      <c r="Z277" s="136"/>
      <c r="AA277" s="136"/>
      <c r="AB277" s="138"/>
    </row>
    <row r="278" spans="1:28" s="56" customFormat="1" ht="37.5">
      <c r="A278" s="82"/>
      <c r="B278" s="113"/>
      <c r="C278" s="43" t="s">
        <v>229</v>
      </c>
      <c r="D278" s="134" t="s">
        <v>395</v>
      </c>
      <c r="E278" s="44" t="s">
        <v>32</v>
      </c>
      <c r="F278" s="44" t="s">
        <v>16</v>
      </c>
      <c r="G278" s="57">
        <v>6510060960</v>
      </c>
      <c r="H278" s="81">
        <v>400</v>
      </c>
      <c r="I278" s="136">
        <f t="shared" si="135"/>
        <v>11392544.879999999</v>
      </c>
      <c r="J278" s="136">
        <v>7265763.9400000004</v>
      </c>
      <c r="K278" s="136">
        <f t="shared" si="139"/>
        <v>4126780.9399999985</v>
      </c>
      <c r="L278" s="137">
        <v>750000</v>
      </c>
      <c r="M278" s="137">
        <v>-750000</v>
      </c>
      <c r="N278" s="137"/>
      <c r="O278" s="136"/>
      <c r="P278" s="136"/>
      <c r="Q278" s="136">
        <v>30098200</v>
      </c>
      <c r="R278" s="136"/>
      <c r="S278" s="136"/>
      <c r="T278" s="136"/>
      <c r="U278" s="136">
        <v>-18705655.120000001</v>
      </c>
      <c r="V278" s="136"/>
      <c r="W278" s="136"/>
      <c r="X278" s="136"/>
      <c r="Y278" s="136"/>
      <c r="Z278" s="136"/>
      <c r="AA278" s="136"/>
      <c r="AB278" s="138"/>
    </row>
    <row r="279" spans="1:28" s="56" customFormat="1" ht="37.5">
      <c r="A279" s="82"/>
      <c r="B279" s="113"/>
      <c r="C279" s="43" t="s">
        <v>249</v>
      </c>
      <c r="D279" s="134" t="s">
        <v>395</v>
      </c>
      <c r="E279" s="44" t="s">
        <v>32</v>
      </c>
      <c r="F279" s="44" t="s">
        <v>16</v>
      </c>
      <c r="G279" s="57" t="s">
        <v>250</v>
      </c>
      <c r="H279" s="81"/>
      <c r="I279" s="136">
        <f t="shared" si="135"/>
        <v>660600</v>
      </c>
      <c r="J279" s="136">
        <f>J280+J282</f>
        <v>660508.15</v>
      </c>
      <c r="K279" s="136">
        <f t="shared" si="139"/>
        <v>91.849999999976717</v>
      </c>
      <c r="L279" s="137"/>
      <c r="M279" s="137">
        <f>M280</f>
        <v>750000</v>
      </c>
      <c r="N279" s="137"/>
      <c r="O279" s="136">
        <f>O280+O282</f>
        <v>0</v>
      </c>
      <c r="P279" s="136">
        <f>P280+P282</f>
        <v>0</v>
      </c>
      <c r="Q279" s="136">
        <f t="shared" ref="Q279:X280" si="145">Q280</f>
        <v>0</v>
      </c>
      <c r="R279" s="136">
        <f t="shared" si="145"/>
        <v>0</v>
      </c>
      <c r="S279" s="136">
        <f t="shared" si="145"/>
        <v>0</v>
      </c>
      <c r="T279" s="136">
        <f t="shared" si="145"/>
        <v>0</v>
      </c>
      <c r="U279" s="136">
        <f t="shared" si="145"/>
        <v>0</v>
      </c>
      <c r="V279" s="136">
        <f t="shared" si="145"/>
        <v>0</v>
      </c>
      <c r="W279" s="136">
        <f t="shared" si="145"/>
        <v>0</v>
      </c>
      <c r="X279" s="136">
        <f t="shared" si="145"/>
        <v>0</v>
      </c>
      <c r="Y279" s="136">
        <f>Y280+Y282</f>
        <v>-89400</v>
      </c>
      <c r="Z279" s="136">
        <f t="shared" ref="Z279:AB280" si="146">Z280</f>
        <v>0</v>
      </c>
      <c r="AA279" s="136">
        <f t="shared" si="146"/>
        <v>0</v>
      </c>
      <c r="AB279" s="138">
        <f t="shared" si="146"/>
        <v>0</v>
      </c>
    </row>
    <row r="280" spans="1:28" s="56" customFormat="1" ht="225" hidden="1">
      <c r="A280" s="82"/>
      <c r="B280" s="113"/>
      <c r="C280" s="43" t="s">
        <v>251</v>
      </c>
      <c r="D280" s="134" t="s">
        <v>395</v>
      </c>
      <c r="E280" s="44" t="s">
        <v>32</v>
      </c>
      <c r="F280" s="44" t="s">
        <v>16</v>
      </c>
      <c r="G280" s="57" t="s">
        <v>252</v>
      </c>
      <c r="H280" s="81"/>
      <c r="I280" s="136">
        <f t="shared" si="135"/>
        <v>0</v>
      </c>
      <c r="J280" s="136"/>
      <c r="K280" s="136"/>
      <c r="L280" s="137"/>
      <c r="M280" s="137">
        <f>M281</f>
        <v>750000</v>
      </c>
      <c r="N280" s="137"/>
      <c r="O280" s="136"/>
      <c r="P280" s="136">
        <f>P281</f>
        <v>-750000</v>
      </c>
      <c r="Q280" s="136">
        <f t="shared" si="145"/>
        <v>0</v>
      </c>
      <c r="R280" s="136">
        <f t="shared" si="145"/>
        <v>0</v>
      </c>
      <c r="S280" s="136">
        <f t="shared" si="145"/>
        <v>0</v>
      </c>
      <c r="T280" s="136">
        <f t="shared" si="145"/>
        <v>0</v>
      </c>
      <c r="U280" s="136">
        <f t="shared" si="145"/>
        <v>0</v>
      </c>
      <c r="V280" s="136">
        <f t="shared" si="145"/>
        <v>0</v>
      </c>
      <c r="W280" s="136">
        <f t="shared" si="145"/>
        <v>0</v>
      </c>
      <c r="X280" s="136">
        <f t="shared" si="145"/>
        <v>0</v>
      </c>
      <c r="Y280" s="136">
        <f>Y281</f>
        <v>0</v>
      </c>
      <c r="Z280" s="136">
        <f t="shared" si="146"/>
        <v>0</v>
      </c>
      <c r="AA280" s="136">
        <f t="shared" si="146"/>
        <v>0</v>
      </c>
      <c r="AB280" s="138">
        <f t="shared" si="146"/>
        <v>0</v>
      </c>
    </row>
    <row r="281" spans="1:28" s="56" customFormat="1" ht="37.5" hidden="1">
      <c r="A281" s="82"/>
      <c r="B281" s="113"/>
      <c r="C281" s="43" t="s">
        <v>229</v>
      </c>
      <c r="D281" s="134" t="s">
        <v>395</v>
      </c>
      <c r="E281" s="44" t="s">
        <v>32</v>
      </c>
      <c r="F281" s="44" t="s">
        <v>16</v>
      </c>
      <c r="G281" s="57" t="s">
        <v>252</v>
      </c>
      <c r="H281" s="81">
        <v>400</v>
      </c>
      <c r="I281" s="136">
        <f t="shared" si="135"/>
        <v>0</v>
      </c>
      <c r="J281" s="136"/>
      <c r="K281" s="136"/>
      <c r="L281" s="137"/>
      <c r="M281" s="137">
        <v>750000</v>
      </c>
      <c r="N281" s="137"/>
      <c r="O281" s="136"/>
      <c r="P281" s="136">
        <v>-750000</v>
      </c>
      <c r="Q281" s="136"/>
      <c r="R281" s="136"/>
      <c r="S281" s="136"/>
      <c r="T281" s="136"/>
      <c r="U281" s="136"/>
      <c r="V281" s="136"/>
      <c r="W281" s="136"/>
      <c r="X281" s="136"/>
      <c r="Y281" s="136"/>
      <c r="Z281" s="136"/>
      <c r="AA281" s="136"/>
      <c r="AB281" s="138"/>
    </row>
    <row r="282" spans="1:28" s="56" customFormat="1" ht="225">
      <c r="A282" s="82"/>
      <c r="B282" s="113"/>
      <c r="C282" s="43" t="s">
        <v>253</v>
      </c>
      <c r="D282" s="134" t="s">
        <v>395</v>
      </c>
      <c r="E282" s="44" t="s">
        <v>32</v>
      </c>
      <c r="F282" s="44" t="s">
        <v>16</v>
      </c>
      <c r="G282" s="57" t="s">
        <v>254</v>
      </c>
      <c r="H282" s="81"/>
      <c r="I282" s="136">
        <f t="shared" si="135"/>
        <v>660600</v>
      </c>
      <c r="J282" s="136">
        <f>J283</f>
        <v>660508.15</v>
      </c>
      <c r="K282" s="136">
        <f t="shared" ref="K282:K296" si="147">I282-J282</f>
        <v>91.849999999976717</v>
      </c>
      <c r="L282" s="137"/>
      <c r="M282" s="137"/>
      <c r="N282" s="137"/>
      <c r="O282" s="136">
        <f t="shared" ref="O282:AB282" si="148">O283</f>
        <v>0</v>
      </c>
      <c r="P282" s="136">
        <f t="shared" si="148"/>
        <v>750000</v>
      </c>
      <c r="Q282" s="136">
        <f t="shared" si="148"/>
        <v>0</v>
      </c>
      <c r="R282" s="136">
        <f t="shared" si="148"/>
        <v>0</v>
      </c>
      <c r="S282" s="136">
        <f t="shared" si="148"/>
        <v>0</v>
      </c>
      <c r="T282" s="136">
        <f t="shared" si="148"/>
        <v>0</v>
      </c>
      <c r="U282" s="136">
        <f t="shared" si="148"/>
        <v>0</v>
      </c>
      <c r="V282" s="136">
        <f t="shared" si="148"/>
        <v>0</v>
      </c>
      <c r="W282" s="136">
        <f t="shared" si="148"/>
        <v>0</v>
      </c>
      <c r="X282" s="136">
        <f t="shared" si="148"/>
        <v>0</v>
      </c>
      <c r="Y282" s="136">
        <f t="shared" si="148"/>
        <v>-89400</v>
      </c>
      <c r="Z282" s="136">
        <f t="shared" si="148"/>
        <v>0</v>
      </c>
      <c r="AA282" s="136">
        <f t="shared" si="148"/>
        <v>0</v>
      </c>
      <c r="AB282" s="138">
        <f t="shared" si="148"/>
        <v>0</v>
      </c>
    </row>
    <row r="283" spans="1:28" s="56" customFormat="1" ht="37.5">
      <c r="A283" s="82"/>
      <c r="B283" s="113"/>
      <c r="C283" s="43" t="s">
        <v>229</v>
      </c>
      <c r="D283" s="134" t="s">
        <v>395</v>
      </c>
      <c r="E283" s="44" t="s">
        <v>32</v>
      </c>
      <c r="F283" s="44" t="s">
        <v>16</v>
      </c>
      <c r="G283" s="57" t="s">
        <v>254</v>
      </c>
      <c r="H283" s="81">
        <v>400</v>
      </c>
      <c r="I283" s="136">
        <f t="shared" si="135"/>
        <v>660600</v>
      </c>
      <c r="J283" s="136">
        <v>660508.15</v>
      </c>
      <c r="K283" s="136">
        <f t="shared" si="147"/>
        <v>91.849999999976717</v>
      </c>
      <c r="L283" s="137"/>
      <c r="M283" s="137"/>
      <c r="N283" s="137"/>
      <c r="O283" s="136"/>
      <c r="P283" s="136">
        <v>750000</v>
      </c>
      <c r="Q283" s="136"/>
      <c r="R283" s="136"/>
      <c r="S283" s="136"/>
      <c r="T283" s="136"/>
      <c r="U283" s="136"/>
      <c r="V283" s="136"/>
      <c r="W283" s="136"/>
      <c r="X283" s="136"/>
      <c r="Y283" s="136">
        <v>-89400</v>
      </c>
      <c r="Z283" s="136"/>
      <c r="AA283" s="136"/>
      <c r="AB283" s="138"/>
    </row>
    <row r="284" spans="1:28" s="56" customFormat="1">
      <c r="A284" s="82"/>
      <c r="B284" s="113"/>
      <c r="C284" s="43" t="s">
        <v>65</v>
      </c>
      <c r="D284" s="134" t="s">
        <v>395</v>
      </c>
      <c r="E284" s="44" t="s">
        <v>34</v>
      </c>
      <c r="F284" s="44" t="s">
        <v>79</v>
      </c>
      <c r="G284" s="57"/>
      <c r="H284" s="44"/>
      <c r="I284" s="136">
        <f t="shared" si="135"/>
        <v>213854500</v>
      </c>
      <c r="J284" s="136">
        <f>J285+J294</f>
        <v>204764890.10000002</v>
      </c>
      <c r="K284" s="136">
        <f t="shared" si="147"/>
        <v>9089609.8999999762</v>
      </c>
      <c r="L284" s="137">
        <f t="shared" ref="L284:AB284" si="149">L285+L294</f>
        <v>96112000</v>
      </c>
      <c r="M284" s="137">
        <f t="shared" si="149"/>
        <v>1739800</v>
      </c>
      <c r="N284" s="137">
        <f t="shared" si="149"/>
        <v>0</v>
      </c>
      <c r="O284" s="136">
        <f t="shared" si="149"/>
        <v>3687300</v>
      </c>
      <c r="P284" s="136">
        <f t="shared" si="149"/>
        <v>0</v>
      </c>
      <c r="Q284" s="136">
        <f t="shared" si="149"/>
        <v>16086500</v>
      </c>
      <c r="R284" s="136">
        <f t="shared" si="149"/>
        <v>6000000</v>
      </c>
      <c r="S284" s="136">
        <f t="shared" si="149"/>
        <v>57700</v>
      </c>
      <c r="T284" s="136">
        <f t="shared" si="149"/>
        <v>5000000</v>
      </c>
      <c r="U284" s="136">
        <f t="shared" si="149"/>
        <v>0</v>
      </c>
      <c r="V284" s="136">
        <f t="shared" si="149"/>
        <v>500000</v>
      </c>
      <c r="W284" s="136">
        <f t="shared" si="149"/>
        <v>22500000</v>
      </c>
      <c r="X284" s="136">
        <f t="shared" si="149"/>
        <v>0</v>
      </c>
      <c r="Y284" s="136">
        <f t="shared" si="149"/>
        <v>53632900</v>
      </c>
      <c r="Z284" s="136">
        <f t="shared" si="149"/>
        <v>8511300</v>
      </c>
      <c r="AA284" s="136">
        <f t="shared" si="149"/>
        <v>27000</v>
      </c>
      <c r="AB284" s="138">
        <f t="shared" si="149"/>
        <v>0</v>
      </c>
    </row>
    <row r="285" spans="1:28" s="56" customFormat="1">
      <c r="A285" s="82"/>
      <c r="B285" s="113"/>
      <c r="C285" s="43" t="s">
        <v>66</v>
      </c>
      <c r="D285" s="134" t="s">
        <v>395</v>
      </c>
      <c r="E285" s="44" t="s">
        <v>34</v>
      </c>
      <c r="F285" s="44" t="s">
        <v>18</v>
      </c>
      <c r="G285" s="57"/>
      <c r="H285" s="44"/>
      <c r="I285" s="136">
        <f t="shared" si="135"/>
        <v>52250600</v>
      </c>
      <c r="J285" s="136">
        <f>J286</f>
        <v>43274136.549999997</v>
      </c>
      <c r="K285" s="136">
        <f t="shared" si="147"/>
        <v>8976463.450000003</v>
      </c>
      <c r="L285" s="137">
        <f t="shared" ref="L285:AB285" si="150">L286</f>
        <v>5110000</v>
      </c>
      <c r="M285" s="137">
        <f t="shared" si="150"/>
        <v>0</v>
      </c>
      <c r="N285" s="137">
        <f t="shared" si="150"/>
        <v>0</v>
      </c>
      <c r="O285" s="136">
        <f t="shared" si="150"/>
        <v>3687300</v>
      </c>
      <c r="P285" s="136">
        <f t="shared" si="150"/>
        <v>0</v>
      </c>
      <c r="Q285" s="136">
        <f t="shared" si="150"/>
        <v>0</v>
      </c>
      <c r="R285" s="136">
        <f t="shared" si="150"/>
        <v>6000000</v>
      </c>
      <c r="S285" s="136">
        <f t="shared" si="150"/>
        <v>936300</v>
      </c>
      <c r="T285" s="136">
        <f t="shared" si="150"/>
        <v>5000000</v>
      </c>
      <c r="U285" s="136">
        <f t="shared" si="150"/>
        <v>0</v>
      </c>
      <c r="V285" s="136">
        <f t="shared" si="150"/>
        <v>500000</v>
      </c>
      <c r="W285" s="136">
        <f t="shared" si="150"/>
        <v>22500000</v>
      </c>
      <c r="X285" s="136">
        <f t="shared" si="150"/>
        <v>0</v>
      </c>
      <c r="Y285" s="136">
        <f t="shared" si="150"/>
        <v>40000</v>
      </c>
      <c r="Z285" s="136">
        <f t="shared" si="150"/>
        <v>8450000</v>
      </c>
      <c r="AA285" s="136">
        <f t="shared" si="150"/>
        <v>27000</v>
      </c>
      <c r="AB285" s="138">
        <f t="shared" si="150"/>
        <v>0</v>
      </c>
    </row>
    <row r="286" spans="1:28" s="56" customFormat="1" ht="37.5">
      <c r="A286" s="82"/>
      <c r="B286" s="113"/>
      <c r="C286" s="43" t="s">
        <v>353</v>
      </c>
      <c r="D286" s="134" t="s">
        <v>395</v>
      </c>
      <c r="E286" s="44" t="s">
        <v>34</v>
      </c>
      <c r="F286" s="44" t="s">
        <v>18</v>
      </c>
      <c r="G286" s="57">
        <v>9900000000</v>
      </c>
      <c r="H286" s="44"/>
      <c r="I286" s="136">
        <f t="shared" si="135"/>
        <v>52250600</v>
      </c>
      <c r="J286" s="136">
        <f>J289+J291+J287</f>
        <v>43274136.549999997</v>
      </c>
      <c r="K286" s="136">
        <f t="shared" si="147"/>
        <v>8976463.450000003</v>
      </c>
      <c r="L286" s="137">
        <f>L289</f>
        <v>5110000</v>
      </c>
      <c r="M286" s="137">
        <f>M289</f>
        <v>0</v>
      </c>
      <c r="N286" s="137">
        <f>N289</f>
        <v>0</v>
      </c>
      <c r="O286" s="136">
        <f>O289+O291</f>
        <v>3687300</v>
      </c>
      <c r="P286" s="136">
        <f>P289+P291</f>
        <v>0</v>
      </c>
      <c r="Q286" s="136">
        <f>Q289+Q291</f>
        <v>0</v>
      </c>
      <c r="R286" s="136">
        <f>R289+R291+R287</f>
        <v>6000000</v>
      </c>
      <c r="S286" s="136">
        <f>S289+S291</f>
        <v>936300</v>
      </c>
      <c r="T286" s="136">
        <f>T289+T291+T287</f>
        <v>5000000</v>
      </c>
      <c r="U286" s="136">
        <f>U289+U291</f>
        <v>0</v>
      </c>
      <c r="V286" s="136">
        <f>V289+V291</f>
        <v>500000</v>
      </c>
      <c r="W286" s="136">
        <f>W289+W291+W287</f>
        <v>22500000</v>
      </c>
      <c r="X286" s="136">
        <f>X289+X291</f>
        <v>0</v>
      </c>
      <c r="Y286" s="136">
        <f>Y289+Y291</f>
        <v>40000</v>
      </c>
      <c r="Z286" s="136">
        <f>Z289+Z291+Z287</f>
        <v>8450000</v>
      </c>
      <c r="AA286" s="136">
        <f>AA289+AA291+AA287</f>
        <v>27000</v>
      </c>
      <c r="AB286" s="138">
        <f>AB289+AB291+AB287</f>
        <v>0</v>
      </c>
    </row>
    <row r="287" spans="1:28" s="56" customFormat="1" ht="37.5">
      <c r="A287" s="82"/>
      <c r="B287" s="113"/>
      <c r="C287" s="43" t="s">
        <v>356</v>
      </c>
      <c r="D287" s="134" t="s">
        <v>395</v>
      </c>
      <c r="E287" s="44" t="s">
        <v>34</v>
      </c>
      <c r="F287" s="44" t="s">
        <v>18</v>
      </c>
      <c r="G287" s="57">
        <v>9900010580</v>
      </c>
      <c r="H287" s="44"/>
      <c r="I287" s="136">
        <f t="shared" si="135"/>
        <v>40750000</v>
      </c>
      <c r="J287" s="136">
        <f>J288</f>
        <v>32900000</v>
      </c>
      <c r="K287" s="136">
        <f t="shared" si="147"/>
        <v>7850000</v>
      </c>
      <c r="L287" s="137"/>
      <c r="M287" s="137"/>
      <c r="N287" s="137"/>
      <c r="O287" s="136"/>
      <c r="P287" s="136"/>
      <c r="Q287" s="136"/>
      <c r="R287" s="136">
        <f>R288</f>
        <v>6000000</v>
      </c>
      <c r="S287" s="136"/>
      <c r="T287" s="136">
        <f>T288</f>
        <v>5000000</v>
      </c>
      <c r="U287" s="136"/>
      <c r="V287" s="136"/>
      <c r="W287" s="136">
        <f>W288</f>
        <v>21300000</v>
      </c>
      <c r="X287" s="136"/>
      <c r="Y287" s="136"/>
      <c r="Z287" s="136">
        <f>Z288</f>
        <v>8450000</v>
      </c>
      <c r="AA287" s="136">
        <f>AA288</f>
        <v>0</v>
      </c>
      <c r="AB287" s="138">
        <f>AB288</f>
        <v>0</v>
      </c>
    </row>
    <row r="288" spans="1:28" s="56" customFormat="1">
      <c r="A288" s="82"/>
      <c r="B288" s="113"/>
      <c r="C288" s="43" t="s">
        <v>130</v>
      </c>
      <c r="D288" s="134" t="s">
        <v>395</v>
      </c>
      <c r="E288" s="44" t="s">
        <v>34</v>
      </c>
      <c r="F288" s="44" t="s">
        <v>18</v>
      </c>
      <c r="G288" s="57">
        <v>9900010580</v>
      </c>
      <c r="H288" s="44" t="s">
        <v>131</v>
      </c>
      <c r="I288" s="136">
        <f t="shared" si="135"/>
        <v>40750000</v>
      </c>
      <c r="J288" s="136">
        <v>32900000</v>
      </c>
      <c r="K288" s="136">
        <f t="shared" si="147"/>
        <v>7850000</v>
      </c>
      <c r="L288" s="137"/>
      <c r="M288" s="137"/>
      <c r="N288" s="137"/>
      <c r="O288" s="136"/>
      <c r="P288" s="136"/>
      <c r="Q288" s="136"/>
      <c r="R288" s="136">
        <v>6000000</v>
      </c>
      <c r="S288" s="136"/>
      <c r="T288" s="136">
        <v>5000000</v>
      </c>
      <c r="U288" s="136"/>
      <c r="V288" s="136"/>
      <c r="W288" s="136">
        <v>21300000</v>
      </c>
      <c r="X288" s="136"/>
      <c r="Y288" s="136"/>
      <c r="Z288" s="136">
        <v>8450000</v>
      </c>
      <c r="AA288" s="136"/>
      <c r="AB288" s="138"/>
    </row>
    <row r="289" spans="1:28" s="56" customFormat="1" ht="56.25">
      <c r="A289" s="82"/>
      <c r="B289" s="113"/>
      <c r="C289" s="43" t="s">
        <v>357</v>
      </c>
      <c r="D289" s="134" t="s">
        <v>395</v>
      </c>
      <c r="E289" s="44" t="s">
        <v>34</v>
      </c>
      <c r="F289" s="44" t="s">
        <v>18</v>
      </c>
      <c r="G289" s="57">
        <v>9900010620</v>
      </c>
      <c r="H289" s="44"/>
      <c r="I289" s="136">
        <f t="shared" si="135"/>
        <v>7813300</v>
      </c>
      <c r="J289" s="136">
        <f>J290</f>
        <v>7812634.96</v>
      </c>
      <c r="K289" s="136">
        <f t="shared" si="147"/>
        <v>665.04000000003725</v>
      </c>
      <c r="L289" s="137">
        <f t="shared" ref="L289:AB289" si="151">L290</f>
        <v>5110000</v>
      </c>
      <c r="M289" s="137">
        <f t="shared" si="151"/>
        <v>0</v>
      </c>
      <c r="N289" s="137">
        <f t="shared" si="151"/>
        <v>0</v>
      </c>
      <c r="O289" s="136">
        <f t="shared" si="151"/>
        <v>0</v>
      </c>
      <c r="P289" s="136">
        <f t="shared" si="151"/>
        <v>0</v>
      </c>
      <c r="Q289" s="136">
        <f t="shared" si="151"/>
        <v>0</v>
      </c>
      <c r="R289" s="136">
        <f t="shared" si="151"/>
        <v>0</v>
      </c>
      <c r="S289" s="136">
        <f t="shared" si="151"/>
        <v>936300</v>
      </c>
      <c r="T289" s="136">
        <f t="shared" si="151"/>
        <v>0</v>
      </c>
      <c r="U289" s="136">
        <f t="shared" si="151"/>
        <v>0</v>
      </c>
      <c r="V289" s="136">
        <f t="shared" si="151"/>
        <v>500000</v>
      </c>
      <c r="W289" s="136">
        <f t="shared" si="151"/>
        <v>1200000</v>
      </c>
      <c r="X289" s="136">
        <f t="shared" si="151"/>
        <v>0</v>
      </c>
      <c r="Y289" s="136">
        <f t="shared" si="151"/>
        <v>40000</v>
      </c>
      <c r="Z289" s="136">
        <f t="shared" si="151"/>
        <v>0</v>
      </c>
      <c r="AA289" s="136">
        <f t="shared" si="151"/>
        <v>27000</v>
      </c>
      <c r="AB289" s="138">
        <f t="shared" si="151"/>
        <v>0</v>
      </c>
    </row>
    <row r="290" spans="1:28" s="56" customFormat="1">
      <c r="A290" s="82"/>
      <c r="B290" s="113"/>
      <c r="C290" s="43" t="s">
        <v>130</v>
      </c>
      <c r="D290" s="134" t="s">
        <v>395</v>
      </c>
      <c r="E290" s="44" t="s">
        <v>34</v>
      </c>
      <c r="F290" s="44" t="s">
        <v>18</v>
      </c>
      <c r="G290" s="57">
        <v>9900010620</v>
      </c>
      <c r="H290" s="44" t="s">
        <v>131</v>
      </c>
      <c r="I290" s="136">
        <f t="shared" si="135"/>
        <v>7813300</v>
      </c>
      <c r="J290" s="136">
        <v>7812634.96</v>
      </c>
      <c r="K290" s="136">
        <f t="shared" si="147"/>
        <v>665.04000000003725</v>
      </c>
      <c r="L290" s="137">
        <v>5110000</v>
      </c>
      <c r="M290" s="137"/>
      <c r="N290" s="137"/>
      <c r="O290" s="136"/>
      <c r="P290" s="136"/>
      <c r="Q290" s="136"/>
      <c r="R290" s="136"/>
      <c r="S290" s="136">
        <v>936300</v>
      </c>
      <c r="T290" s="136"/>
      <c r="U290" s="136"/>
      <c r="V290" s="136">
        <v>500000</v>
      </c>
      <c r="W290" s="136">
        <v>1200000</v>
      </c>
      <c r="X290" s="136"/>
      <c r="Y290" s="136">
        <v>40000</v>
      </c>
      <c r="Z290" s="136"/>
      <c r="AA290" s="136">
        <v>27000</v>
      </c>
      <c r="AB290" s="138"/>
    </row>
    <row r="291" spans="1:28" s="56" customFormat="1" ht="56.25">
      <c r="A291" s="82"/>
      <c r="B291" s="113"/>
      <c r="C291" s="43" t="s">
        <v>364</v>
      </c>
      <c r="D291" s="134" t="s">
        <v>395</v>
      </c>
      <c r="E291" s="44" t="s">
        <v>34</v>
      </c>
      <c r="F291" s="44" t="s">
        <v>18</v>
      </c>
      <c r="G291" s="57">
        <v>9900200000</v>
      </c>
      <c r="H291" s="44"/>
      <c r="I291" s="136">
        <f t="shared" si="135"/>
        <v>3687300</v>
      </c>
      <c r="J291" s="136">
        <f>J292</f>
        <v>2561501.59</v>
      </c>
      <c r="K291" s="136">
        <f t="shared" si="147"/>
        <v>1125798.4100000001</v>
      </c>
      <c r="L291" s="137"/>
      <c r="M291" s="137"/>
      <c r="N291" s="137"/>
      <c r="O291" s="136">
        <f t="shared" ref="O291:AB291" si="152">O292</f>
        <v>3687300</v>
      </c>
      <c r="P291" s="136">
        <f t="shared" si="152"/>
        <v>0</v>
      </c>
      <c r="Q291" s="136">
        <f t="shared" si="152"/>
        <v>0</v>
      </c>
      <c r="R291" s="136">
        <f t="shared" si="152"/>
        <v>0</v>
      </c>
      <c r="S291" s="136">
        <f t="shared" si="152"/>
        <v>0</v>
      </c>
      <c r="T291" s="136">
        <f t="shared" si="152"/>
        <v>0</v>
      </c>
      <c r="U291" s="136">
        <f t="shared" si="152"/>
        <v>0</v>
      </c>
      <c r="V291" s="136">
        <f t="shared" si="152"/>
        <v>0</v>
      </c>
      <c r="W291" s="136">
        <f t="shared" si="152"/>
        <v>0</v>
      </c>
      <c r="X291" s="136">
        <f t="shared" si="152"/>
        <v>0</v>
      </c>
      <c r="Y291" s="136">
        <f t="shared" si="152"/>
        <v>0</v>
      </c>
      <c r="Z291" s="136">
        <f t="shared" si="152"/>
        <v>0</v>
      </c>
      <c r="AA291" s="136">
        <f t="shared" si="152"/>
        <v>0</v>
      </c>
      <c r="AB291" s="138">
        <f t="shared" si="152"/>
        <v>0</v>
      </c>
    </row>
    <row r="292" spans="1:28" s="56" customFormat="1" ht="35.85" customHeight="1">
      <c r="A292" s="82"/>
      <c r="B292" s="113"/>
      <c r="C292" s="43" t="s">
        <v>366</v>
      </c>
      <c r="D292" s="134" t="s">
        <v>395</v>
      </c>
      <c r="E292" s="44" t="s">
        <v>34</v>
      </c>
      <c r="F292" s="44" t="s">
        <v>18</v>
      </c>
      <c r="G292" s="57">
        <v>9900210170</v>
      </c>
      <c r="H292" s="44"/>
      <c r="I292" s="136">
        <f t="shared" si="135"/>
        <v>3687300</v>
      </c>
      <c r="J292" s="136">
        <f>J293</f>
        <v>2561501.59</v>
      </c>
      <c r="K292" s="136">
        <f t="shared" si="147"/>
        <v>1125798.4100000001</v>
      </c>
      <c r="L292" s="137"/>
      <c r="M292" s="137"/>
      <c r="N292" s="137"/>
      <c r="O292" s="136">
        <f>O293</f>
        <v>3687300</v>
      </c>
      <c r="P292" s="136"/>
      <c r="Q292" s="136"/>
      <c r="R292" s="136"/>
      <c r="S292" s="136"/>
      <c r="T292" s="136"/>
      <c r="U292" s="136"/>
      <c r="V292" s="136"/>
      <c r="W292" s="136"/>
      <c r="X292" s="136"/>
      <c r="Y292" s="136"/>
      <c r="Z292" s="136"/>
      <c r="AA292" s="136"/>
      <c r="AB292" s="138"/>
    </row>
    <row r="293" spans="1:28" s="56" customFormat="1">
      <c r="A293" s="82"/>
      <c r="B293" s="113"/>
      <c r="C293" s="43" t="s">
        <v>130</v>
      </c>
      <c r="D293" s="134" t="s">
        <v>395</v>
      </c>
      <c r="E293" s="44" t="s">
        <v>34</v>
      </c>
      <c r="F293" s="44" t="s">
        <v>18</v>
      </c>
      <c r="G293" s="57">
        <v>9900210170</v>
      </c>
      <c r="H293" s="44" t="s">
        <v>131</v>
      </c>
      <c r="I293" s="136">
        <f t="shared" si="135"/>
        <v>3687300</v>
      </c>
      <c r="J293" s="136">
        <v>2561501.59</v>
      </c>
      <c r="K293" s="136">
        <f t="shared" si="147"/>
        <v>1125798.4100000001</v>
      </c>
      <c r="L293" s="137"/>
      <c r="M293" s="137"/>
      <c r="N293" s="137"/>
      <c r="O293" s="136">
        <v>3687300</v>
      </c>
      <c r="P293" s="136"/>
      <c r="Q293" s="136"/>
      <c r="R293" s="136"/>
      <c r="S293" s="136"/>
      <c r="T293" s="136"/>
      <c r="U293" s="136"/>
      <c r="V293" s="136"/>
      <c r="W293" s="136"/>
      <c r="X293" s="136"/>
      <c r="Y293" s="136"/>
      <c r="Z293" s="136"/>
      <c r="AA293" s="136"/>
      <c r="AB293" s="138"/>
    </row>
    <row r="294" spans="1:28" s="56" customFormat="1">
      <c r="A294" s="82"/>
      <c r="B294" s="113"/>
      <c r="C294" s="43" t="s">
        <v>67</v>
      </c>
      <c r="D294" s="134" t="s">
        <v>395</v>
      </c>
      <c r="E294" s="44" t="s">
        <v>34</v>
      </c>
      <c r="F294" s="44" t="s">
        <v>20</v>
      </c>
      <c r="G294" s="57"/>
      <c r="H294" s="44"/>
      <c r="I294" s="136">
        <f t="shared" si="135"/>
        <v>161603900</v>
      </c>
      <c r="J294" s="136">
        <f>J301+J295</f>
        <v>161490753.55000001</v>
      </c>
      <c r="K294" s="136">
        <f t="shared" si="147"/>
        <v>113146.44999998808</v>
      </c>
      <c r="L294" s="137">
        <f t="shared" ref="L294:AB294" si="153">L301+L295</f>
        <v>91002000</v>
      </c>
      <c r="M294" s="137">
        <f t="shared" si="153"/>
        <v>1739800</v>
      </c>
      <c r="N294" s="137">
        <f t="shared" si="153"/>
        <v>0</v>
      </c>
      <c r="O294" s="136">
        <f t="shared" si="153"/>
        <v>0</v>
      </c>
      <c r="P294" s="136">
        <f t="shared" si="153"/>
        <v>0</v>
      </c>
      <c r="Q294" s="136">
        <f t="shared" si="153"/>
        <v>16086500</v>
      </c>
      <c r="R294" s="136">
        <f t="shared" si="153"/>
        <v>0</v>
      </c>
      <c r="S294" s="136">
        <f t="shared" si="153"/>
        <v>-878600</v>
      </c>
      <c r="T294" s="136">
        <f t="shared" si="153"/>
        <v>0</v>
      </c>
      <c r="U294" s="136">
        <f t="shared" si="153"/>
        <v>0</v>
      </c>
      <c r="V294" s="136">
        <f t="shared" si="153"/>
        <v>0</v>
      </c>
      <c r="W294" s="136">
        <f t="shared" si="153"/>
        <v>0</v>
      </c>
      <c r="X294" s="136">
        <f t="shared" si="153"/>
        <v>0</v>
      </c>
      <c r="Y294" s="136">
        <f t="shared" si="153"/>
        <v>53592900</v>
      </c>
      <c r="Z294" s="136">
        <f t="shared" si="153"/>
        <v>61300</v>
      </c>
      <c r="AA294" s="136">
        <f t="shared" si="153"/>
        <v>0</v>
      </c>
      <c r="AB294" s="138">
        <f t="shared" si="153"/>
        <v>0</v>
      </c>
    </row>
    <row r="295" spans="1:28" s="56" customFormat="1" ht="37.5">
      <c r="A295" s="82"/>
      <c r="B295" s="113"/>
      <c r="C295" s="43" t="s">
        <v>211</v>
      </c>
      <c r="D295" s="134" t="s">
        <v>395</v>
      </c>
      <c r="E295" s="44" t="s">
        <v>34</v>
      </c>
      <c r="F295" s="44" t="s">
        <v>20</v>
      </c>
      <c r="G295" s="57">
        <v>6000000000</v>
      </c>
      <c r="H295" s="44"/>
      <c r="I295" s="136">
        <f t="shared" si="135"/>
        <v>4996000</v>
      </c>
      <c r="J295" s="136">
        <f>J296</f>
        <v>4995900</v>
      </c>
      <c r="K295" s="136">
        <f t="shared" si="147"/>
        <v>100</v>
      </c>
      <c r="L295" s="137">
        <f t="shared" ref="L295:AB295" si="154">L296</f>
        <v>3939900</v>
      </c>
      <c r="M295" s="137">
        <f t="shared" si="154"/>
        <v>1934700</v>
      </c>
      <c r="N295" s="137">
        <f t="shared" si="154"/>
        <v>0</v>
      </c>
      <c r="O295" s="136">
        <f t="shared" si="154"/>
        <v>0</v>
      </c>
      <c r="P295" s="136">
        <f t="shared" si="154"/>
        <v>0</v>
      </c>
      <c r="Q295" s="136">
        <f t="shared" si="154"/>
        <v>0</v>
      </c>
      <c r="R295" s="136">
        <f t="shared" si="154"/>
        <v>0</v>
      </c>
      <c r="S295" s="136">
        <f t="shared" si="154"/>
        <v>-878600</v>
      </c>
      <c r="T295" s="136">
        <f t="shared" si="154"/>
        <v>0</v>
      </c>
      <c r="U295" s="136">
        <f t="shared" si="154"/>
        <v>0</v>
      </c>
      <c r="V295" s="136">
        <f t="shared" si="154"/>
        <v>0</v>
      </c>
      <c r="W295" s="136">
        <f t="shared" si="154"/>
        <v>0</v>
      </c>
      <c r="X295" s="136">
        <f t="shared" si="154"/>
        <v>0</v>
      </c>
      <c r="Y295" s="136">
        <f t="shared" si="154"/>
        <v>0</v>
      </c>
      <c r="Z295" s="136">
        <f t="shared" si="154"/>
        <v>0</v>
      </c>
      <c r="AA295" s="136">
        <f t="shared" si="154"/>
        <v>0</v>
      </c>
      <c r="AB295" s="138">
        <f t="shared" si="154"/>
        <v>0</v>
      </c>
    </row>
    <row r="296" spans="1:28" s="56" customFormat="1">
      <c r="A296" s="82"/>
      <c r="B296" s="113"/>
      <c r="C296" s="43" t="s">
        <v>212</v>
      </c>
      <c r="D296" s="134" t="s">
        <v>395</v>
      </c>
      <c r="E296" s="44" t="s">
        <v>34</v>
      </c>
      <c r="F296" s="44" t="s">
        <v>20</v>
      </c>
      <c r="G296" s="57">
        <v>6010000000</v>
      </c>
      <c r="H296" s="44"/>
      <c r="I296" s="136">
        <f t="shared" si="135"/>
        <v>4996000</v>
      </c>
      <c r="J296" s="136">
        <f>J299</f>
        <v>4995900</v>
      </c>
      <c r="K296" s="136">
        <f t="shared" si="147"/>
        <v>100</v>
      </c>
      <c r="L296" s="137">
        <f>L299</f>
        <v>3939900</v>
      </c>
      <c r="M296" s="137">
        <f>M299</f>
        <v>1934700</v>
      </c>
      <c r="N296" s="137">
        <f>N299</f>
        <v>0</v>
      </c>
      <c r="O296" s="136">
        <f>O299+O297</f>
        <v>0</v>
      </c>
      <c r="P296" s="136">
        <f>P299</f>
        <v>0</v>
      </c>
      <c r="Q296" s="136">
        <f>Q299</f>
        <v>0</v>
      </c>
      <c r="R296" s="136">
        <f>R299</f>
        <v>0</v>
      </c>
      <c r="S296" s="136">
        <f>S299+S297</f>
        <v>-878600</v>
      </c>
      <c r="T296" s="136">
        <f>T299+T297</f>
        <v>0</v>
      </c>
      <c r="U296" s="136">
        <f t="shared" ref="U296:AB296" si="155">U299</f>
        <v>0</v>
      </c>
      <c r="V296" s="136">
        <f t="shared" si="155"/>
        <v>0</v>
      </c>
      <c r="W296" s="136">
        <f t="shared" si="155"/>
        <v>0</v>
      </c>
      <c r="X296" s="136">
        <f t="shared" si="155"/>
        <v>0</v>
      </c>
      <c r="Y296" s="136">
        <f t="shared" si="155"/>
        <v>0</v>
      </c>
      <c r="Z296" s="136">
        <f t="shared" si="155"/>
        <v>0</v>
      </c>
      <c r="AA296" s="136">
        <f t="shared" si="155"/>
        <v>0</v>
      </c>
      <c r="AB296" s="138">
        <f t="shared" si="155"/>
        <v>0</v>
      </c>
    </row>
    <row r="297" spans="1:28" s="56" customFormat="1" ht="37.5" hidden="1">
      <c r="A297" s="82"/>
      <c r="B297" s="113"/>
      <c r="C297" s="43" t="s">
        <v>213</v>
      </c>
      <c r="D297" s="134" t="s">
        <v>395</v>
      </c>
      <c r="E297" s="44" t="s">
        <v>34</v>
      </c>
      <c r="F297" s="44" t="s">
        <v>20</v>
      </c>
      <c r="G297" s="57">
        <v>6010010680</v>
      </c>
      <c r="H297" s="44"/>
      <c r="I297" s="136">
        <f t="shared" si="135"/>
        <v>0</v>
      </c>
      <c r="J297" s="136"/>
      <c r="K297" s="136"/>
      <c r="L297" s="137"/>
      <c r="M297" s="137"/>
      <c r="N297" s="137"/>
      <c r="O297" s="136">
        <f>O298</f>
        <v>1647200</v>
      </c>
      <c r="P297" s="136"/>
      <c r="Q297" s="136"/>
      <c r="R297" s="136"/>
      <c r="S297" s="136">
        <f>S298</f>
        <v>-1647200</v>
      </c>
      <c r="T297" s="136">
        <f>T298</f>
        <v>0</v>
      </c>
      <c r="U297" s="136"/>
      <c r="V297" s="136"/>
      <c r="W297" s="136"/>
      <c r="X297" s="136"/>
      <c r="Y297" s="136"/>
      <c r="Z297" s="136"/>
      <c r="AA297" s="136"/>
      <c r="AB297" s="138"/>
    </row>
    <row r="298" spans="1:28" s="56" customFormat="1" hidden="1">
      <c r="A298" s="82"/>
      <c r="B298" s="113"/>
      <c r="C298" s="43" t="s">
        <v>130</v>
      </c>
      <c r="D298" s="134" t="s">
        <v>395</v>
      </c>
      <c r="E298" s="44" t="s">
        <v>34</v>
      </c>
      <c r="F298" s="44" t="s">
        <v>20</v>
      </c>
      <c r="G298" s="57">
        <v>6010010680</v>
      </c>
      <c r="H298" s="44" t="s">
        <v>131</v>
      </c>
      <c r="I298" s="136">
        <f t="shared" si="135"/>
        <v>0</v>
      </c>
      <c r="J298" s="136"/>
      <c r="K298" s="136"/>
      <c r="L298" s="137"/>
      <c r="M298" s="137"/>
      <c r="N298" s="137"/>
      <c r="O298" s="136">
        <v>1647200</v>
      </c>
      <c r="P298" s="136"/>
      <c r="Q298" s="136"/>
      <c r="R298" s="136"/>
      <c r="S298" s="136">
        <v>-1647200</v>
      </c>
      <c r="T298" s="136"/>
      <c r="U298" s="136"/>
      <c r="V298" s="136"/>
      <c r="W298" s="136"/>
      <c r="X298" s="136"/>
      <c r="Y298" s="136"/>
      <c r="Z298" s="136"/>
      <c r="AA298" s="136"/>
      <c r="AB298" s="138"/>
    </row>
    <row r="299" spans="1:28" s="56" customFormat="1" ht="36.6" customHeight="1">
      <c r="A299" s="82"/>
      <c r="B299" s="113"/>
      <c r="C299" s="43" t="s">
        <v>214</v>
      </c>
      <c r="D299" s="134" t="s">
        <v>395</v>
      </c>
      <c r="E299" s="44" t="s">
        <v>34</v>
      </c>
      <c r="F299" s="44" t="s">
        <v>20</v>
      </c>
      <c r="G299" s="57" t="s">
        <v>215</v>
      </c>
      <c r="H299" s="44"/>
      <c r="I299" s="136">
        <f t="shared" si="135"/>
        <v>4996000</v>
      </c>
      <c r="J299" s="136">
        <f>J300</f>
        <v>4995900</v>
      </c>
      <c r="K299" s="136">
        <f t="shared" ref="K299:K307" si="156">I299-J299</f>
        <v>100</v>
      </c>
      <c r="L299" s="137">
        <f t="shared" ref="L299:AB299" si="157">L300</f>
        <v>3939900</v>
      </c>
      <c r="M299" s="137">
        <f t="shared" si="157"/>
        <v>1934700</v>
      </c>
      <c r="N299" s="137">
        <f t="shared" si="157"/>
        <v>0</v>
      </c>
      <c r="O299" s="136">
        <f t="shared" si="157"/>
        <v>-1647200</v>
      </c>
      <c r="P299" s="136">
        <f t="shared" si="157"/>
        <v>0</v>
      </c>
      <c r="Q299" s="136">
        <f t="shared" si="157"/>
        <v>0</v>
      </c>
      <c r="R299" s="136">
        <f t="shared" si="157"/>
        <v>0</v>
      </c>
      <c r="S299" s="136">
        <f t="shared" si="157"/>
        <v>768600</v>
      </c>
      <c r="T299" s="136">
        <f t="shared" si="157"/>
        <v>0</v>
      </c>
      <c r="U299" s="136">
        <f t="shared" si="157"/>
        <v>0</v>
      </c>
      <c r="V299" s="136">
        <f t="shared" si="157"/>
        <v>0</v>
      </c>
      <c r="W299" s="136">
        <f t="shared" si="157"/>
        <v>0</v>
      </c>
      <c r="X299" s="136">
        <f t="shared" si="157"/>
        <v>0</v>
      </c>
      <c r="Y299" s="136">
        <f t="shared" si="157"/>
        <v>0</v>
      </c>
      <c r="Z299" s="136">
        <f t="shared" si="157"/>
        <v>0</v>
      </c>
      <c r="AA299" s="136">
        <f t="shared" si="157"/>
        <v>0</v>
      </c>
      <c r="AB299" s="138">
        <f t="shared" si="157"/>
        <v>0</v>
      </c>
    </row>
    <row r="300" spans="1:28" s="56" customFormat="1">
      <c r="A300" s="82"/>
      <c r="B300" s="113"/>
      <c r="C300" s="43" t="s">
        <v>130</v>
      </c>
      <c r="D300" s="134" t="s">
        <v>395</v>
      </c>
      <c r="E300" s="44" t="s">
        <v>34</v>
      </c>
      <c r="F300" s="44" t="s">
        <v>20</v>
      </c>
      <c r="G300" s="57" t="s">
        <v>215</v>
      </c>
      <c r="H300" s="44" t="s">
        <v>131</v>
      </c>
      <c r="I300" s="136">
        <f t="shared" si="135"/>
        <v>4996000</v>
      </c>
      <c r="J300" s="136">
        <v>4995900</v>
      </c>
      <c r="K300" s="136">
        <f t="shared" si="156"/>
        <v>100</v>
      </c>
      <c r="L300" s="137">
        <v>3939900</v>
      </c>
      <c r="M300" s="137">
        <v>1934700</v>
      </c>
      <c r="N300" s="137"/>
      <c r="O300" s="136">
        <v>-1647200</v>
      </c>
      <c r="P300" s="136"/>
      <c r="Q300" s="136"/>
      <c r="R300" s="136"/>
      <c r="S300" s="136">
        <v>768600</v>
      </c>
      <c r="T300" s="136"/>
      <c r="U300" s="136"/>
      <c r="V300" s="136"/>
      <c r="W300" s="136"/>
      <c r="X300" s="136"/>
      <c r="Y300" s="136"/>
      <c r="Z300" s="136"/>
      <c r="AA300" s="136"/>
      <c r="AB300" s="138"/>
    </row>
    <row r="301" spans="1:28" s="56" customFormat="1" ht="56.25">
      <c r="A301" s="82"/>
      <c r="B301" s="113"/>
      <c r="C301" s="43" t="s">
        <v>246</v>
      </c>
      <c r="D301" s="134" t="s">
        <v>395</v>
      </c>
      <c r="E301" s="44" t="s">
        <v>34</v>
      </c>
      <c r="F301" s="44" t="s">
        <v>20</v>
      </c>
      <c r="G301" s="57">
        <v>6500000000</v>
      </c>
      <c r="H301" s="44"/>
      <c r="I301" s="136">
        <f t="shared" si="135"/>
        <v>156607900</v>
      </c>
      <c r="J301" s="136">
        <f>J302</f>
        <v>156494853.55000001</v>
      </c>
      <c r="K301" s="136">
        <f t="shared" si="156"/>
        <v>113046.44999998808</v>
      </c>
      <c r="L301" s="137">
        <f t="shared" ref="L301:AB301" si="158">L302</f>
        <v>87062100</v>
      </c>
      <c r="M301" s="137">
        <f t="shared" si="158"/>
        <v>-194900</v>
      </c>
      <c r="N301" s="137">
        <f t="shared" si="158"/>
        <v>0</v>
      </c>
      <c r="O301" s="136">
        <f t="shared" si="158"/>
        <v>0</v>
      </c>
      <c r="P301" s="136">
        <f t="shared" si="158"/>
        <v>0</v>
      </c>
      <c r="Q301" s="136">
        <f t="shared" si="158"/>
        <v>16086500</v>
      </c>
      <c r="R301" s="136">
        <f t="shared" si="158"/>
        <v>0</v>
      </c>
      <c r="S301" s="136">
        <f t="shared" si="158"/>
        <v>0</v>
      </c>
      <c r="T301" s="136">
        <f t="shared" si="158"/>
        <v>0</v>
      </c>
      <c r="U301" s="136">
        <f t="shared" si="158"/>
        <v>0</v>
      </c>
      <c r="V301" s="136">
        <f t="shared" si="158"/>
        <v>0</v>
      </c>
      <c r="W301" s="136">
        <f t="shared" si="158"/>
        <v>0</v>
      </c>
      <c r="X301" s="136">
        <f t="shared" si="158"/>
        <v>0</v>
      </c>
      <c r="Y301" s="136">
        <f t="shared" si="158"/>
        <v>53592900</v>
      </c>
      <c r="Z301" s="136">
        <f t="shared" si="158"/>
        <v>61300</v>
      </c>
      <c r="AA301" s="136">
        <f t="shared" si="158"/>
        <v>0</v>
      </c>
      <c r="AB301" s="138">
        <f t="shared" si="158"/>
        <v>0</v>
      </c>
    </row>
    <row r="302" spans="1:28" s="56" customFormat="1">
      <c r="A302" s="82"/>
      <c r="B302" s="113"/>
      <c r="C302" s="43" t="s">
        <v>399</v>
      </c>
      <c r="D302" s="134" t="s">
        <v>395</v>
      </c>
      <c r="E302" s="44" t="s">
        <v>34</v>
      </c>
      <c r="F302" s="44" t="s">
        <v>20</v>
      </c>
      <c r="G302" s="57">
        <v>6520000000</v>
      </c>
      <c r="H302" s="44"/>
      <c r="I302" s="136">
        <f t="shared" si="135"/>
        <v>156607900</v>
      </c>
      <c r="J302" s="136">
        <f>J303+J308+J305</f>
        <v>156494853.55000001</v>
      </c>
      <c r="K302" s="136">
        <f t="shared" si="156"/>
        <v>113046.44999998808</v>
      </c>
      <c r="L302" s="137">
        <f>L303+L308</f>
        <v>87062100</v>
      </c>
      <c r="M302" s="137">
        <f>M303+M308</f>
        <v>-194900</v>
      </c>
      <c r="N302" s="137">
        <f>N303+N308</f>
        <v>0</v>
      </c>
      <c r="O302" s="136">
        <f>O303+O308</f>
        <v>0</v>
      </c>
      <c r="P302" s="136">
        <f t="shared" ref="P302:AB302" si="159">P303+P308+P305</f>
        <v>0</v>
      </c>
      <c r="Q302" s="136">
        <f t="shared" si="159"/>
        <v>16086500</v>
      </c>
      <c r="R302" s="136">
        <f t="shared" si="159"/>
        <v>0</v>
      </c>
      <c r="S302" s="136">
        <f t="shared" si="159"/>
        <v>0</v>
      </c>
      <c r="T302" s="136">
        <f t="shared" si="159"/>
        <v>0</v>
      </c>
      <c r="U302" s="136">
        <f t="shared" si="159"/>
        <v>0</v>
      </c>
      <c r="V302" s="136">
        <f t="shared" si="159"/>
        <v>0</v>
      </c>
      <c r="W302" s="136">
        <f t="shared" si="159"/>
        <v>0</v>
      </c>
      <c r="X302" s="136">
        <f t="shared" si="159"/>
        <v>0</v>
      </c>
      <c r="Y302" s="136">
        <f t="shared" si="159"/>
        <v>53592900</v>
      </c>
      <c r="Z302" s="136">
        <f t="shared" si="159"/>
        <v>61300</v>
      </c>
      <c r="AA302" s="136">
        <f t="shared" si="159"/>
        <v>0</v>
      </c>
      <c r="AB302" s="138">
        <f t="shared" si="159"/>
        <v>0</v>
      </c>
    </row>
    <row r="303" spans="1:28" s="56" customFormat="1" ht="75">
      <c r="A303" s="82"/>
      <c r="B303" s="113"/>
      <c r="C303" s="43" t="s">
        <v>256</v>
      </c>
      <c r="D303" s="134" t="s">
        <v>395</v>
      </c>
      <c r="E303" s="44" t="s">
        <v>34</v>
      </c>
      <c r="F303" s="44" t="s">
        <v>20</v>
      </c>
      <c r="G303" s="57" t="s">
        <v>257</v>
      </c>
      <c r="H303" s="44"/>
      <c r="I303" s="136">
        <f t="shared" si="135"/>
        <v>86844600</v>
      </c>
      <c r="J303" s="136">
        <f>J304</f>
        <v>86783203.980000004</v>
      </c>
      <c r="K303" s="136">
        <f t="shared" si="156"/>
        <v>61396.019999995828</v>
      </c>
      <c r="L303" s="137">
        <f t="shared" ref="L303:AB303" si="160">L304</f>
        <v>18638200</v>
      </c>
      <c r="M303" s="137">
        <f t="shared" si="160"/>
        <v>0</v>
      </c>
      <c r="N303" s="137">
        <f t="shared" si="160"/>
        <v>0</v>
      </c>
      <c r="O303" s="136">
        <f t="shared" si="160"/>
        <v>68145100</v>
      </c>
      <c r="P303" s="136">
        <f t="shared" si="160"/>
        <v>0</v>
      </c>
      <c r="Q303" s="136">
        <f t="shared" si="160"/>
        <v>0</v>
      </c>
      <c r="R303" s="136">
        <f t="shared" si="160"/>
        <v>0</v>
      </c>
      <c r="S303" s="136">
        <f t="shared" si="160"/>
        <v>0</v>
      </c>
      <c r="T303" s="136">
        <f t="shared" si="160"/>
        <v>0</v>
      </c>
      <c r="U303" s="136">
        <f t="shared" si="160"/>
        <v>0</v>
      </c>
      <c r="V303" s="136">
        <f t="shared" si="160"/>
        <v>0</v>
      </c>
      <c r="W303" s="136">
        <f t="shared" si="160"/>
        <v>0</v>
      </c>
      <c r="X303" s="136">
        <f t="shared" si="160"/>
        <v>0</v>
      </c>
      <c r="Y303" s="136">
        <f t="shared" si="160"/>
        <v>0</v>
      </c>
      <c r="Z303" s="136">
        <f t="shared" si="160"/>
        <v>61300</v>
      </c>
      <c r="AA303" s="136">
        <f t="shared" si="160"/>
        <v>0</v>
      </c>
      <c r="AB303" s="138">
        <f t="shared" si="160"/>
        <v>0</v>
      </c>
    </row>
    <row r="304" spans="1:28" s="56" customFormat="1" ht="37.5">
      <c r="A304" s="82"/>
      <c r="B304" s="113"/>
      <c r="C304" s="43" t="s">
        <v>229</v>
      </c>
      <c r="D304" s="134" t="s">
        <v>395</v>
      </c>
      <c r="E304" s="44" t="s">
        <v>34</v>
      </c>
      <c r="F304" s="44" t="s">
        <v>20</v>
      </c>
      <c r="G304" s="57" t="s">
        <v>257</v>
      </c>
      <c r="H304" s="44" t="s">
        <v>230</v>
      </c>
      <c r="I304" s="136">
        <f t="shared" si="135"/>
        <v>86844600</v>
      </c>
      <c r="J304" s="136">
        <v>86783203.980000004</v>
      </c>
      <c r="K304" s="136">
        <f t="shared" si="156"/>
        <v>61396.019999995828</v>
      </c>
      <c r="L304" s="137">
        <v>18638200</v>
      </c>
      <c r="M304" s="137"/>
      <c r="N304" s="137"/>
      <c r="O304" s="136">
        <v>68145100</v>
      </c>
      <c r="P304" s="136"/>
      <c r="Q304" s="136"/>
      <c r="R304" s="136"/>
      <c r="S304" s="136"/>
      <c r="T304" s="136"/>
      <c r="U304" s="136"/>
      <c r="V304" s="136"/>
      <c r="W304" s="136"/>
      <c r="X304" s="136"/>
      <c r="Y304" s="136"/>
      <c r="Z304" s="136">
        <v>61300</v>
      </c>
      <c r="AA304" s="136"/>
      <c r="AB304" s="138"/>
    </row>
    <row r="305" spans="1:28" s="56" customFormat="1" ht="75">
      <c r="A305" s="82"/>
      <c r="B305" s="113"/>
      <c r="C305" s="43" t="s">
        <v>256</v>
      </c>
      <c r="D305" s="134" t="s">
        <v>395</v>
      </c>
      <c r="E305" s="44" t="s">
        <v>34</v>
      </c>
      <c r="F305" s="44" t="s">
        <v>20</v>
      </c>
      <c r="G305" s="57" t="s">
        <v>258</v>
      </c>
      <c r="H305" s="44"/>
      <c r="I305" s="136">
        <f t="shared" si="135"/>
        <v>69763300</v>
      </c>
      <c r="J305" s="136">
        <f>J306+J307</f>
        <v>69711649.569999993</v>
      </c>
      <c r="K305" s="136">
        <f t="shared" si="156"/>
        <v>51650.430000007153</v>
      </c>
      <c r="L305" s="137"/>
      <c r="M305" s="137"/>
      <c r="N305" s="137"/>
      <c r="O305" s="136"/>
      <c r="P305" s="136">
        <f>P306</f>
        <v>83900</v>
      </c>
      <c r="Q305" s="136">
        <f t="shared" ref="Q305:AB305" si="161">Q306+Q307</f>
        <v>16086500</v>
      </c>
      <c r="R305" s="136">
        <f t="shared" si="161"/>
        <v>0</v>
      </c>
      <c r="S305" s="136">
        <f t="shared" si="161"/>
        <v>0</v>
      </c>
      <c r="T305" s="136">
        <f t="shared" si="161"/>
        <v>0</v>
      </c>
      <c r="U305" s="136">
        <f t="shared" si="161"/>
        <v>0</v>
      </c>
      <c r="V305" s="136">
        <f t="shared" si="161"/>
        <v>0</v>
      </c>
      <c r="W305" s="136">
        <f t="shared" si="161"/>
        <v>0</v>
      </c>
      <c r="X305" s="136">
        <f t="shared" si="161"/>
        <v>0</v>
      </c>
      <c r="Y305" s="136">
        <f t="shared" si="161"/>
        <v>53592900</v>
      </c>
      <c r="Z305" s="136">
        <f t="shared" si="161"/>
        <v>0</v>
      </c>
      <c r="AA305" s="136">
        <f t="shared" si="161"/>
        <v>0</v>
      </c>
      <c r="AB305" s="138">
        <f t="shared" si="161"/>
        <v>0</v>
      </c>
    </row>
    <row r="306" spans="1:28" s="56" customFormat="1" ht="37.5">
      <c r="A306" s="82"/>
      <c r="B306" s="113"/>
      <c r="C306" s="43" t="s">
        <v>100</v>
      </c>
      <c r="D306" s="134" t="s">
        <v>395</v>
      </c>
      <c r="E306" s="44" t="s">
        <v>34</v>
      </c>
      <c r="F306" s="44" t="s">
        <v>20</v>
      </c>
      <c r="G306" s="57" t="s">
        <v>258</v>
      </c>
      <c r="H306" s="44" t="s">
        <v>101</v>
      </c>
      <c r="I306" s="136">
        <f t="shared" si="135"/>
        <v>151464.79999999999</v>
      </c>
      <c r="J306" s="136">
        <v>100000</v>
      </c>
      <c r="K306" s="136">
        <f t="shared" si="156"/>
        <v>51464.799999999988</v>
      </c>
      <c r="L306" s="137"/>
      <c r="M306" s="137"/>
      <c r="N306" s="137"/>
      <c r="O306" s="136"/>
      <c r="P306" s="136">
        <v>83900</v>
      </c>
      <c r="Q306" s="136">
        <v>15559.9</v>
      </c>
      <c r="R306" s="136"/>
      <c r="S306" s="136"/>
      <c r="T306" s="136"/>
      <c r="U306" s="136"/>
      <c r="V306" s="136"/>
      <c r="W306" s="136"/>
      <c r="X306" s="136"/>
      <c r="Y306" s="136">
        <v>52004.9</v>
      </c>
      <c r="Z306" s="136"/>
      <c r="AA306" s="136"/>
      <c r="AB306" s="138"/>
    </row>
    <row r="307" spans="1:28" s="56" customFormat="1" ht="37.5">
      <c r="A307" s="82"/>
      <c r="B307" s="113"/>
      <c r="C307" s="43" t="s">
        <v>229</v>
      </c>
      <c r="D307" s="134" t="s">
        <v>395</v>
      </c>
      <c r="E307" s="44" t="s">
        <v>34</v>
      </c>
      <c r="F307" s="44" t="s">
        <v>20</v>
      </c>
      <c r="G307" s="57" t="s">
        <v>258</v>
      </c>
      <c r="H307" s="44" t="s">
        <v>230</v>
      </c>
      <c r="I307" s="136">
        <f t="shared" si="135"/>
        <v>69611835.200000003</v>
      </c>
      <c r="J307" s="136">
        <v>69611649.569999993</v>
      </c>
      <c r="K307" s="136">
        <f t="shared" si="156"/>
        <v>185.63000001013279</v>
      </c>
      <c r="L307" s="137"/>
      <c r="M307" s="137"/>
      <c r="N307" s="137"/>
      <c r="O307" s="136"/>
      <c r="P307" s="136"/>
      <c r="Q307" s="136">
        <v>16070940.1</v>
      </c>
      <c r="R307" s="136"/>
      <c r="S307" s="136"/>
      <c r="T307" s="136"/>
      <c r="U307" s="136"/>
      <c r="V307" s="136"/>
      <c r="W307" s="136"/>
      <c r="X307" s="136"/>
      <c r="Y307" s="136">
        <v>53540895.100000001</v>
      </c>
      <c r="Z307" s="136"/>
      <c r="AA307" s="136"/>
      <c r="AB307" s="138"/>
    </row>
    <row r="308" spans="1:28" s="56" customFormat="1" ht="93.75" hidden="1">
      <c r="A308" s="82"/>
      <c r="B308" s="113"/>
      <c r="C308" s="43" t="s">
        <v>259</v>
      </c>
      <c r="D308" s="134" t="s">
        <v>395</v>
      </c>
      <c r="E308" s="44" t="s">
        <v>34</v>
      </c>
      <c r="F308" s="44" t="s">
        <v>20</v>
      </c>
      <c r="G308" s="57" t="s">
        <v>260</v>
      </c>
      <c r="H308" s="44"/>
      <c r="I308" s="136">
        <f t="shared" si="135"/>
        <v>0</v>
      </c>
      <c r="J308" s="136"/>
      <c r="K308" s="136"/>
      <c r="L308" s="137">
        <f t="shared" ref="L308:AB308" si="162">L310+L309</f>
        <v>68423900</v>
      </c>
      <c r="M308" s="137">
        <f t="shared" si="162"/>
        <v>-194900</v>
      </c>
      <c r="N308" s="137">
        <f t="shared" si="162"/>
        <v>0</v>
      </c>
      <c r="O308" s="136">
        <f t="shared" si="162"/>
        <v>-68145100</v>
      </c>
      <c r="P308" s="136">
        <f t="shared" si="162"/>
        <v>-83900</v>
      </c>
      <c r="Q308" s="136">
        <f t="shared" si="162"/>
        <v>0</v>
      </c>
      <c r="R308" s="136">
        <f t="shared" si="162"/>
        <v>0</v>
      </c>
      <c r="S308" s="136">
        <f t="shared" si="162"/>
        <v>0</v>
      </c>
      <c r="T308" s="136">
        <f t="shared" si="162"/>
        <v>0</v>
      </c>
      <c r="U308" s="136">
        <f t="shared" si="162"/>
        <v>0</v>
      </c>
      <c r="V308" s="136">
        <f t="shared" si="162"/>
        <v>0</v>
      </c>
      <c r="W308" s="136">
        <f t="shared" si="162"/>
        <v>0</v>
      </c>
      <c r="X308" s="136">
        <f t="shared" si="162"/>
        <v>0</v>
      </c>
      <c r="Y308" s="136">
        <f t="shared" si="162"/>
        <v>0</v>
      </c>
      <c r="Z308" s="136">
        <f t="shared" si="162"/>
        <v>0</v>
      </c>
      <c r="AA308" s="136">
        <f t="shared" si="162"/>
        <v>0</v>
      </c>
      <c r="AB308" s="138">
        <f t="shared" si="162"/>
        <v>0</v>
      </c>
    </row>
    <row r="309" spans="1:28" s="56" customFormat="1" ht="37.5" hidden="1">
      <c r="A309" s="82"/>
      <c r="B309" s="113"/>
      <c r="C309" s="43" t="s">
        <v>100</v>
      </c>
      <c r="D309" s="134" t="s">
        <v>395</v>
      </c>
      <c r="E309" s="44" t="s">
        <v>34</v>
      </c>
      <c r="F309" s="44" t="s">
        <v>20</v>
      </c>
      <c r="G309" s="57" t="s">
        <v>260</v>
      </c>
      <c r="H309" s="44" t="s">
        <v>101</v>
      </c>
      <c r="I309" s="136">
        <f t="shared" si="135"/>
        <v>0</v>
      </c>
      <c r="J309" s="136"/>
      <c r="K309" s="136"/>
      <c r="L309" s="137">
        <v>68490</v>
      </c>
      <c r="M309" s="137"/>
      <c r="N309" s="137"/>
      <c r="O309" s="136">
        <v>15410</v>
      </c>
      <c r="P309" s="136">
        <v>-83900</v>
      </c>
      <c r="Q309" s="136"/>
      <c r="R309" s="136"/>
      <c r="S309" s="136"/>
      <c r="T309" s="136"/>
      <c r="U309" s="136"/>
      <c r="V309" s="136"/>
      <c r="W309" s="136"/>
      <c r="X309" s="136"/>
      <c r="Y309" s="136"/>
      <c r="Z309" s="136"/>
      <c r="AA309" s="136"/>
      <c r="AB309" s="138"/>
    </row>
    <row r="310" spans="1:28" s="56" customFormat="1" ht="37.5" hidden="1">
      <c r="A310" s="82"/>
      <c r="B310" s="113"/>
      <c r="C310" s="43" t="s">
        <v>229</v>
      </c>
      <c r="D310" s="134" t="s">
        <v>395</v>
      </c>
      <c r="E310" s="44" t="s">
        <v>34</v>
      </c>
      <c r="F310" s="44" t="s">
        <v>20</v>
      </c>
      <c r="G310" s="57" t="s">
        <v>260</v>
      </c>
      <c r="H310" s="44" t="s">
        <v>230</v>
      </c>
      <c r="I310" s="136">
        <f t="shared" si="135"/>
        <v>0</v>
      </c>
      <c r="J310" s="136"/>
      <c r="K310" s="136"/>
      <c r="L310" s="137">
        <v>68355410</v>
      </c>
      <c r="M310" s="137">
        <v>-194900</v>
      </c>
      <c r="N310" s="137"/>
      <c r="O310" s="136">
        <v>-68160510</v>
      </c>
      <c r="P310" s="136"/>
      <c r="Q310" s="136"/>
      <c r="R310" s="136"/>
      <c r="S310" s="136"/>
      <c r="T310" s="136"/>
      <c r="U310" s="136"/>
      <c r="V310" s="136"/>
      <c r="W310" s="136"/>
      <c r="X310" s="136"/>
      <c r="Y310" s="136"/>
      <c r="Z310" s="136"/>
      <c r="AA310" s="136"/>
      <c r="AB310" s="138"/>
    </row>
    <row r="311" spans="1:28" s="56" customFormat="1">
      <c r="A311" s="82"/>
      <c r="B311" s="113"/>
      <c r="C311" s="43" t="s">
        <v>400</v>
      </c>
      <c r="D311" s="134" t="s">
        <v>395</v>
      </c>
      <c r="E311" s="44" t="s">
        <v>26</v>
      </c>
      <c r="F311" s="44"/>
      <c r="G311" s="57"/>
      <c r="H311" s="44"/>
      <c r="I311" s="136">
        <f t="shared" si="135"/>
        <v>136468750</v>
      </c>
      <c r="J311" s="136">
        <f>J312</f>
        <v>122119205.59999999</v>
      </c>
      <c r="K311" s="136">
        <f t="shared" ref="K311:K316" si="163">I311-J311</f>
        <v>14349544.400000006</v>
      </c>
      <c r="L311" s="137">
        <f t="shared" ref="L311:U313" si="164">L312</f>
        <v>13396100</v>
      </c>
      <c r="M311" s="137">
        <f t="shared" si="164"/>
        <v>51264900</v>
      </c>
      <c r="N311" s="137">
        <f t="shared" si="164"/>
        <v>58056050</v>
      </c>
      <c r="O311" s="136">
        <f t="shared" si="164"/>
        <v>145000</v>
      </c>
      <c r="P311" s="136">
        <f t="shared" si="164"/>
        <v>90000</v>
      </c>
      <c r="Q311" s="136">
        <f t="shared" si="164"/>
        <v>83400</v>
      </c>
      <c r="R311" s="136">
        <f t="shared" si="164"/>
        <v>0</v>
      </c>
      <c r="S311" s="136">
        <f t="shared" si="164"/>
        <v>264500</v>
      </c>
      <c r="T311" s="136">
        <f t="shared" si="164"/>
        <v>0</v>
      </c>
      <c r="U311" s="136">
        <f t="shared" si="164"/>
        <v>0</v>
      </c>
      <c r="V311" s="136">
        <f t="shared" ref="V311:AE313" si="165">V312</f>
        <v>300000</v>
      </c>
      <c r="W311" s="136">
        <f t="shared" si="165"/>
        <v>0</v>
      </c>
      <c r="X311" s="136">
        <f t="shared" si="165"/>
        <v>5545700</v>
      </c>
      <c r="Y311" s="136">
        <f t="shared" si="165"/>
        <v>213500</v>
      </c>
      <c r="Z311" s="136">
        <f t="shared" si="165"/>
        <v>16927200</v>
      </c>
      <c r="AA311" s="136">
        <f t="shared" si="165"/>
        <v>-9817600</v>
      </c>
      <c r="AB311" s="138">
        <f t="shared" si="165"/>
        <v>0</v>
      </c>
    </row>
    <row r="312" spans="1:28" s="56" customFormat="1">
      <c r="A312" s="82"/>
      <c r="B312" s="113"/>
      <c r="C312" s="43" t="s">
        <v>401</v>
      </c>
      <c r="D312" s="134" t="s">
        <v>395</v>
      </c>
      <c r="E312" s="44" t="s">
        <v>26</v>
      </c>
      <c r="F312" s="44" t="s">
        <v>14</v>
      </c>
      <c r="G312" s="57"/>
      <c r="H312" s="44"/>
      <c r="I312" s="136">
        <f t="shared" si="135"/>
        <v>136468750</v>
      </c>
      <c r="J312" s="136">
        <f>J313</f>
        <v>122119205.59999999</v>
      </c>
      <c r="K312" s="136">
        <f t="shared" si="163"/>
        <v>14349544.400000006</v>
      </c>
      <c r="L312" s="137">
        <f t="shared" si="164"/>
        <v>13396100</v>
      </c>
      <c r="M312" s="137">
        <f t="shared" si="164"/>
        <v>51264900</v>
      </c>
      <c r="N312" s="137">
        <f t="shared" si="164"/>
        <v>58056050</v>
      </c>
      <c r="O312" s="136">
        <f t="shared" si="164"/>
        <v>145000</v>
      </c>
      <c r="P312" s="136">
        <f t="shared" si="164"/>
        <v>90000</v>
      </c>
      <c r="Q312" s="136">
        <f t="shared" si="164"/>
        <v>83400</v>
      </c>
      <c r="R312" s="136">
        <f t="shared" si="164"/>
        <v>0</v>
      </c>
      <c r="S312" s="136">
        <f t="shared" si="164"/>
        <v>264500</v>
      </c>
      <c r="T312" s="136">
        <f t="shared" si="164"/>
        <v>0</v>
      </c>
      <c r="U312" s="136">
        <f t="shared" si="164"/>
        <v>0</v>
      </c>
      <c r="V312" s="136">
        <f t="shared" si="165"/>
        <v>300000</v>
      </c>
      <c r="W312" s="136">
        <f t="shared" si="165"/>
        <v>0</v>
      </c>
      <c r="X312" s="136">
        <f t="shared" si="165"/>
        <v>5545700</v>
      </c>
      <c r="Y312" s="136">
        <f t="shared" si="165"/>
        <v>213500</v>
      </c>
      <c r="Z312" s="136">
        <f t="shared" si="165"/>
        <v>16927200</v>
      </c>
      <c r="AA312" s="136">
        <f t="shared" si="165"/>
        <v>-9817600</v>
      </c>
      <c r="AB312" s="138">
        <f t="shared" si="165"/>
        <v>0</v>
      </c>
    </row>
    <row r="313" spans="1:28" s="56" customFormat="1" ht="56.25">
      <c r="A313" s="82"/>
      <c r="B313" s="113"/>
      <c r="C313" s="43" t="s">
        <v>246</v>
      </c>
      <c r="D313" s="134" t="s">
        <v>395</v>
      </c>
      <c r="E313" s="44" t="s">
        <v>26</v>
      </c>
      <c r="F313" s="44" t="s">
        <v>14</v>
      </c>
      <c r="G313" s="57">
        <v>6500000000</v>
      </c>
      <c r="H313" s="44"/>
      <c r="I313" s="136">
        <f t="shared" si="135"/>
        <v>136468750</v>
      </c>
      <c r="J313" s="136">
        <f>J314</f>
        <v>122119205.59999999</v>
      </c>
      <c r="K313" s="136">
        <f t="shared" si="163"/>
        <v>14349544.400000006</v>
      </c>
      <c r="L313" s="137">
        <f t="shared" si="164"/>
        <v>13396100</v>
      </c>
      <c r="M313" s="137">
        <f t="shared" si="164"/>
        <v>51264900</v>
      </c>
      <c r="N313" s="137">
        <f t="shared" si="164"/>
        <v>58056050</v>
      </c>
      <c r="O313" s="136">
        <f t="shared" si="164"/>
        <v>145000</v>
      </c>
      <c r="P313" s="136">
        <f t="shared" si="164"/>
        <v>90000</v>
      </c>
      <c r="Q313" s="136">
        <f t="shared" si="164"/>
        <v>83400</v>
      </c>
      <c r="R313" s="136">
        <f t="shared" si="164"/>
        <v>0</v>
      </c>
      <c r="S313" s="136">
        <f t="shared" si="164"/>
        <v>264500</v>
      </c>
      <c r="T313" s="136">
        <f t="shared" si="164"/>
        <v>0</v>
      </c>
      <c r="U313" s="136">
        <f t="shared" si="164"/>
        <v>0</v>
      </c>
      <c r="V313" s="136">
        <f t="shared" si="165"/>
        <v>300000</v>
      </c>
      <c r="W313" s="136">
        <f t="shared" si="165"/>
        <v>0</v>
      </c>
      <c r="X313" s="136">
        <f t="shared" si="165"/>
        <v>5545700</v>
      </c>
      <c r="Y313" s="136">
        <f t="shared" si="165"/>
        <v>213500</v>
      </c>
      <c r="Z313" s="136">
        <f t="shared" si="165"/>
        <v>16927200</v>
      </c>
      <c r="AA313" s="136">
        <f t="shared" si="165"/>
        <v>-9817600</v>
      </c>
      <c r="AB313" s="138">
        <f t="shared" si="165"/>
        <v>0</v>
      </c>
    </row>
    <row r="314" spans="1:28" s="56" customFormat="1">
      <c r="A314" s="82"/>
      <c r="B314" s="113"/>
      <c r="C314" s="43" t="s">
        <v>291</v>
      </c>
      <c r="D314" s="134" t="s">
        <v>395</v>
      </c>
      <c r="E314" s="44" t="s">
        <v>26</v>
      </c>
      <c r="F314" s="44" t="s">
        <v>14</v>
      </c>
      <c r="G314" s="57">
        <v>6580000000</v>
      </c>
      <c r="H314" s="44"/>
      <c r="I314" s="136">
        <f t="shared" si="135"/>
        <v>136468750</v>
      </c>
      <c r="J314" s="136">
        <f>J318+J315+J320</f>
        <v>122119205.59999999</v>
      </c>
      <c r="K314" s="136">
        <f t="shared" si="163"/>
        <v>14349544.400000006</v>
      </c>
      <c r="L314" s="137">
        <f>L318+L315</f>
        <v>13396100</v>
      </c>
      <c r="M314" s="137">
        <f>M318+M315+M320</f>
        <v>51264900</v>
      </c>
      <c r="N314" s="137">
        <f>N318+N315+N320</f>
        <v>58056050</v>
      </c>
      <c r="O314" s="136">
        <f>O318+O315</f>
        <v>145000</v>
      </c>
      <c r="P314" s="136">
        <f t="shared" ref="P314:AB314" si="166">P318+P315+P320</f>
        <v>90000</v>
      </c>
      <c r="Q314" s="136">
        <f t="shared" si="166"/>
        <v>83400</v>
      </c>
      <c r="R314" s="136">
        <f t="shared" si="166"/>
        <v>0</v>
      </c>
      <c r="S314" s="136">
        <f t="shared" si="166"/>
        <v>264500</v>
      </c>
      <c r="T314" s="136">
        <f t="shared" si="166"/>
        <v>0</v>
      </c>
      <c r="U314" s="136">
        <f t="shared" si="166"/>
        <v>0</v>
      </c>
      <c r="V314" s="136">
        <f t="shared" si="166"/>
        <v>300000</v>
      </c>
      <c r="W314" s="136">
        <f t="shared" si="166"/>
        <v>0</v>
      </c>
      <c r="X314" s="136">
        <f t="shared" si="166"/>
        <v>5545700</v>
      </c>
      <c r="Y314" s="136">
        <f t="shared" si="166"/>
        <v>213500</v>
      </c>
      <c r="Z314" s="136">
        <f t="shared" si="166"/>
        <v>16927200</v>
      </c>
      <c r="AA314" s="136">
        <f t="shared" si="166"/>
        <v>-9817600</v>
      </c>
      <c r="AB314" s="138">
        <f t="shared" si="166"/>
        <v>0</v>
      </c>
    </row>
    <row r="315" spans="1:28" s="56" customFormat="1">
      <c r="A315" s="82"/>
      <c r="B315" s="113"/>
      <c r="C315" s="43" t="s">
        <v>292</v>
      </c>
      <c r="D315" s="134" t="s">
        <v>395</v>
      </c>
      <c r="E315" s="44" t="s">
        <v>26</v>
      </c>
      <c r="F315" s="44" t="s">
        <v>14</v>
      </c>
      <c r="G315" s="57">
        <v>6580010890</v>
      </c>
      <c r="H315" s="44"/>
      <c r="I315" s="136">
        <f t="shared" si="135"/>
        <v>1098700</v>
      </c>
      <c r="J315" s="136">
        <f>J317+J316</f>
        <v>1050868.44</v>
      </c>
      <c r="K315" s="136">
        <f t="shared" si="163"/>
        <v>47831.560000000056</v>
      </c>
      <c r="L315" s="137">
        <f>L317</f>
        <v>120000</v>
      </c>
      <c r="M315" s="137">
        <f>M317</f>
        <v>0</v>
      </c>
      <c r="N315" s="137">
        <f>N317+N316</f>
        <v>780300</v>
      </c>
      <c r="O315" s="136">
        <f>O317+O316</f>
        <v>145000</v>
      </c>
      <c r="P315" s="136">
        <f>P317+P316</f>
        <v>90000</v>
      </c>
      <c r="Q315" s="136">
        <f>Q317+Q316</f>
        <v>83400</v>
      </c>
      <c r="R315" s="136">
        <f t="shared" ref="R315:AB315" si="167">R317</f>
        <v>0</v>
      </c>
      <c r="S315" s="136">
        <f t="shared" si="167"/>
        <v>0</v>
      </c>
      <c r="T315" s="136">
        <f t="shared" si="167"/>
        <v>0</v>
      </c>
      <c r="U315" s="136">
        <f t="shared" si="167"/>
        <v>0</v>
      </c>
      <c r="V315" s="136">
        <f t="shared" si="167"/>
        <v>0</v>
      </c>
      <c r="W315" s="136">
        <f t="shared" si="167"/>
        <v>0</v>
      </c>
      <c r="X315" s="136">
        <f t="shared" si="167"/>
        <v>0</v>
      </c>
      <c r="Y315" s="136">
        <f t="shared" si="167"/>
        <v>0</v>
      </c>
      <c r="Z315" s="136">
        <f t="shared" si="167"/>
        <v>0</v>
      </c>
      <c r="AA315" s="136">
        <f t="shared" si="167"/>
        <v>-120000</v>
      </c>
      <c r="AB315" s="138">
        <f t="shared" si="167"/>
        <v>0</v>
      </c>
    </row>
    <row r="316" spans="1:28" s="56" customFormat="1" ht="37.5">
      <c r="A316" s="82"/>
      <c r="B316" s="113"/>
      <c r="C316" s="43" t="s">
        <v>100</v>
      </c>
      <c r="D316" s="134" t="s">
        <v>395</v>
      </c>
      <c r="E316" s="44" t="s">
        <v>26</v>
      </c>
      <c r="F316" s="44" t="s">
        <v>14</v>
      </c>
      <c r="G316" s="57">
        <v>6580010890</v>
      </c>
      <c r="H316" s="44" t="s">
        <v>101</v>
      </c>
      <c r="I316" s="136">
        <f t="shared" si="135"/>
        <v>1098700</v>
      </c>
      <c r="J316" s="136">
        <v>1050868.44</v>
      </c>
      <c r="K316" s="136">
        <f t="shared" si="163"/>
        <v>47831.560000000056</v>
      </c>
      <c r="L316" s="137"/>
      <c r="M316" s="137"/>
      <c r="N316" s="137">
        <v>780300</v>
      </c>
      <c r="O316" s="136">
        <v>145000</v>
      </c>
      <c r="P316" s="136">
        <v>90000</v>
      </c>
      <c r="Q316" s="136">
        <v>83400</v>
      </c>
      <c r="R316" s="136"/>
      <c r="S316" s="136"/>
      <c r="T316" s="136"/>
      <c r="U316" s="136"/>
      <c r="V316" s="136"/>
      <c r="W316" s="136"/>
      <c r="X316" s="136"/>
      <c r="Y316" s="136"/>
      <c r="Z316" s="136"/>
      <c r="AA316" s="136"/>
      <c r="AB316" s="138"/>
    </row>
    <row r="317" spans="1:28" s="56" customFormat="1" ht="37.5" hidden="1">
      <c r="A317" s="82"/>
      <c r="B317" s="113"/>
      <c r="C317" s="43" t="s">
        <v>229</v>
      </c>
      <c r="D317" s="134" t="s">
        <v>395</v>
      </c>
      <c r="E317" s="44" t="s">
        <v>26</v>
      </c>
      <c r="F317" s="44" t="s">
        <v>14</v>
      </c>
      <c r="G317" s="57">
        <v>6580010890</v>
      </c>
      <c r="H317" s="44" t="s">
        <v>230</v>
      </c>
      <c r="I317" s="136">
        <f t="shared" si="135"/>
        <v>0</v>
      </c>
      <c r="J317" s="136"/>
      <c r="K317" s="136"/>
      <c r="L317" s="137">
        <v>120000</v>
      </c>
      <c r="M317" s="137"/>
      <c r="N317" s="137"/>
      <c r="O317" s="136"/>
      <c r="P317" s="136"/>
      <c r="Q317" s="136"/>
      <c r="R317" s="136"/>
      <c r="S317" s="136"/>
      <c r="T317" s="136"/>
      <c r="U317" s="136"/>
      <c r="V317" s="136"/>
      <c r="W317" s="136"/>
      <c r="X317" s="136"/>
      <c r="Y317" s="136"/>
      <c r="Z317" s="136"/>
      <c r="AA317" s="136">
        <v>-120000</v>
      </c>
      <c r="AB317" s="138"/>
    </row>
    <row r="318" spans="1:28" s="56" customFormat="1" ht="131.25">
      <c r="A318" s="82"/>
      <c r="B318" s="113"/>
      <c r="C318" s="43" t="s">
        <v>288</v>
      </c>
      <c r="D318" s="134" t="s">
        <v>395</v>
      </c>
      <c r="E318" s="44" t="s">
        <v>26</v>
      </c>
      <c r="F318" s="44" t="s">
        <v>14</v>
      </c>
      <c r="G318" s="57" t="s">
        <v>402</v>
      </c>
      <c r="H318" s="44"/>
      <c r="I318" s="136">
        <f t="shared" si="135"/>
        <v>132242300</v>
      </c>
      <c r="J318" s="136">
        <f>J319</f>
        <v>118419745.59999999</v>
      </c>
      <c r="K318" s="136">
        <f t="shared" ref="K318:K347" si="168">I318-J318</f>
        <v>13822554.400000006</v>
      </c>
      <c r="L318" s="137">
        <f t="shared" ref="L318:AB318" si="169">L319</f>
        <v>13276100</v>
      </c>
      <c r="M318" s="137">
        <f t="shared" si="169"/>
        <v>32764900</v>
      </c>
      <c r="N318" s="137">
        <f t="shared" si="169"/>
        <v>0</v>
      </c>
      <c r="O318" s="136">
        <f t="shared" si="169"/>
        <v>0</v>
      </c>
      <c r="P318" s="136">
        <f t="shared" si="169"/>
        <v>0</v>
      </c>
      <c r="Q318" s="136">
        <f t="shared" si="169"/>
        <v>57194100</v>
      </c>
      <c r="R318" s="136">
        <f t="shared" si="169"/>
        <v>0</v>
      </c>
      <c r="S318" s="136">
        <f t="shared" si="169"/>
        <v>0</v>
      </c>
      <c r="T318" s="136">
        <f t="shared" si="169"/>
        <v>0</v>
      </c>
      <c r="U318" s="136">
        <f t="shared" si="169"/>
        <v>0</v>
      </c>
      <c r="V318" s="136">
        <f t="shared" si="169"/>
        <v>0</v>
      </c>
      <c r="W318" s="136">
        <f t="shared" si="169"/>
        <v>0</v>
      </c>
      <c r="X318" s="136">
        <f t="shared" si="169"/>
        <v>4965700</v>
      </c>
      <c r="Y318" s="136">
        <f t="shared" si="169"/>
        <v>213500</v>
      </c>
      <c r="Z318" s="136">
        <f t="shared" si="169"/>
        <v>16927200</v>
      </c>
      <c r="AA318" s="136">
        <f t="shared" si="169"/>
        <v>6900800</v>
      </c>
      <c r="AB318" s="138">
        <f t="shared" si="169"/>
        <v>0</v>
      </c>
    </row>
    <row r="319" spans="1:28" s="56" customFormat="1" ht="37.5">
      <c r="A319" s="82"/>
      <c r="B319" s="113"/>
      <c r="C319" s="43" t="s">
        <v>229</v>
      </c>
      <c r="D319" s="134" t="s">
        <v>395</v>
      </c>
      <c r="E319" s="44" t="s">
        <v>26</v>
      </c>
      <c r="F319" s="44" t="s">
        <v>14</v>
      </c>
      <c r="G319" s="57" t="s">
        <v>402</v>
      </c>
      <c r="H319" s="44" t="s">
        <v>230</v>
      </c>
      <c r="I319" s="136">
        <f t="shared" si="135"/>
        <v>132242300</v>
      </c>
      <c r="J319" s="136">
        <v>118419745.59999999</v>
      </c>
      <c r="K319" s="136">
        <f t="shared" si="168"/>
        <v>13822554.400000006</v>
      </c>
      <c r="L319" s="137">
        <v>13276100</v>
      </c>
      <c r="M319" s="137">
        <v>32764900</v>
      </c>
      <c r="N319" s="137"/>
      <c r="O319" s="136"/>
      <c r="P319" s="136"/>
      <c r="Q319" s="136">
        <v>57194100</v>
      </c>
      <c r="R319" s="136"/>
      <c r="S319" s="136"/>
      <c r="T319" s="136"/>
      <c r="U319" s="136"/>
      <c r="V319" s="136"/>
      <c r="W319" s="136"/>
      <c r="X319" s="136">
        <v>4965700</v>
      </c>
      <c r="Y319" s="136">
        <v>213500</v>
      </c>
      <c r="Z319" s="136">
        <v>16927200</v>
      </c>
      <c r="AA319" s="136">
        <v>6900800</v>
      </c>
      <c r="AB319" s="138"/>
    </row>
    <row r="320" spans="1:28" s="56" customFormat="1" ht="131.25">
      <c r="A320" s="82"/>
      <c r="B320" s="113"/>
      <c r="C320" s="43" t="s">
        <v>288</v>
      </c>
      <c r="D320" s="134" t="s">
        <v>395</v>
      </c>
      <c r="E320" s="44" t="s">
        <v>26</v>
      </c>
      <c r="F320" s="44" t="s">
        <v>14</v>
      </c>
      <c r="G320" s="57" t="s">
        <v>294</v>
      </c>
      <c r="H320" s="44"/>
      <c r="I320" s="136">
        <f t="shared" si="135"/>
        <v>3127750</v>
      </c>
      <c r="J320" s="136">
        <f>J322+J321</f>
        <v>2648591.56</v>
      </c>
      <c r="K320" s="136">
        <f t="shared" si="168"/>
        <v>479158.43999999994</v>
      </c>
      <c r="L320" s="137"/>
      <c r="M320" s="137">
        <f>M322</f>
        <v>18500000</v>
      </c>
      <c r="N320" s="137">
        <f>N322</f>
        <v>57275750</v>
      </c>
      <c r="O320" s="136"/>
      <c r="P320" s="136">
        <f>P322+P321</f>
        <v>0</v>
      </c>
      <c r="Q320" s="136">
        <f t="shared" ref="Q320:AB320" si="170">Q322</f>
        <v>-57194100</v>
      </c>
      <c r="R320" s="136">
        <f t="shared" si="170"/>
        <v>0</v>
      </c>
      <c r="S320" s="136">
        <f t="shared" si="170"/>
        <v>264500</v>
      </c>
      <c r="T320" s="136">
        <f t="shared" si="170"/>
        <v>0</v>
      </c>
      <c r="U320" s="136">
        <f t="shared" si="170"/>
        <v>0</v>
      </c>
      <c r="V320" s="136">
        <f t="shared" si="170"/>
        <v>300000</v>
      </c>
      <c r="W320" s="136">
        <f t="shared" si="170"/>
        <v>0</v>
      </c>
      <c r="X320" s="136">
        <f t="shared" si="170"/>
        <v>580000</v>
      </c>
      <c r="Y320" s="136">
        <f t="shared" si="170"/>
        <v>0</v>
      </c>
      <c r="Z320" s="136">
        <f t="shared" si="170"/>
        <v>0</v>
      </c>
      <c r="AA320" s="136">
        <f t="shared" si="170"/>
        <v>-16598400</v>
      </c>
      <c r="AB320" s="138">
        <f t="shared" si="170"/>
        <v>0</v>
      </c>
    </row>
    <row r="321" spans="1:28" s="56" customFormat="1" ht="37.5">
      <c r="A321" s="82"/>
      <c r="B321" s="113"/>
      <c r="C321" s="43" t="s">
        <v>100</v>
      </c>
      <c r="D321" s="134" t="s">
        <v>395</v>
      </c>
      <c r="E321" s="44" t="s">
        <v>26</v>
      </c>
      <c r="F321" s="44" t="s">
        <v>14</v>
      </c>
      <c r="G321" s="57" t="s">
        <v>294</v>
      </c>
      <c r="H321" s="44" t="s">
        <v>101</v>
      </c>
      <c r="I321" s="136">
        <f t="shared" si="135"/>
        <v>188092.2</v>
      </c>
      <c r="J321" s="136">
        <v>177542</v>
      </c>
      <c r="K321" s="136">
        <f t="shared" si="168"/>
        <v>10550.200000000012</v>
      </c>
      <c r="L321" s="137"/>
      <c r="M321" s="137"/>
      <c r="N321" s="137"/>
      <c r="O321" s="136"/>
      <c r="P321" s="136">
        <v>188092.2</v>
      </c>
      <c r="Q321" s="136"/>
      <c r="R321" s="136"/>
      <c r="S321" s="136"/>
      <c r="T321" s="136"/>
      <c r="U321" s="136"/>
      <c r="V321" s="136"/>
      <c r="W321" s="136"/>
      <c r="X321" s="136"/>
      <c r="Y321" s="136"/>
      <c r="Z321" s="136"/>
      <c r="AA321" s="136"/>
      <c r="AB321" s="138"/>
    </row>
    <row r="322" spans="1:28" s="56" customFormat="1" ht="37.5">
      <c r="A322" s="82"/>
      <c r="B322" s="113"/>
      <c r="C322" s="43" t="s">
        <v>229</v>
      </c>
      <c r="D322" s="134" t="s">
        <v>395</v>
      </c>
      <c r="E322" s="44" t="s">
        <v>26</v>
      </c>
      <c r="F322" s="44" t="s">
        <v>14</v>
      </c>
      <c r="G322" s="57" t="s">
        <v>294</v>
      </c>
      <c r="H322" s="44" t="s">
        <v>230</v>
      </c>
      <c r="I322" s="136">
        <f t="shared" si="135"/>
        <v>2939657.799999997</v>
      </c>
      <c r="J322" s="136">
        <v>2471049.56</v>
      </c>
      <c r="K322" s="136">
        <f t="shared" si="168"/>
        <v>468608.23999999696</v>
      </c>
      <c r="L322" s="137"/>
      <c r="M322" s="137">
        <v>18500000</v>
      </c>
      <c r="N322" s="137">
        <v>57275750</v>
      </c>
      <c r="O322" s="136"/>
      <c r="P322" s="136">
        <v>-188092.2</v>
      </c>
      <c r="Q322" s="136">
        <v>-57194100</v>
      </c>
      <c r="R322" s="136"/>
      <c r="S322" s="136">
        <v>264500</v>
      </c>
      <c r="T322" s="136"/>
      <c r="U322" s="136"/>
      <c r="V322" s="136">
        <v>300000</v>
      </c>
      <c r="W322" s="136"/>
      <c r="X322" s="136">
        <v>580000</v>
      </c>
      <c r="Y322" s="136"/>
      <c r="Z322" s="136"/>
      <c r="AA322" s="136">
        <v>-16598400</v>
      </c>
      <c r="AB322" s="138"/>
    </row>
    <row r="323" spans="1:28" s="56" customFormat="1" ht="37.5">
      <c r="A323" s="82"/>
      <c r="B323" s="113"/>
      <c r="C323" s="43" t="s">
        <v>78</v>
      </c>
      <c r="D323" s="134" t="s">
        <v>395</v>
      </c>
      <c r="E323" s="44" t="s">
        <v>36</v>
      </c>
      <c r="F323" s="44" t="s">
        <v>79</v>
      </c>
      <c r="G323" s="57"/>
      <c r="H323" s="44"/>
      <c r="I323" s="136">
        <f t="shared" si="135"/>
        <v>20162300</v>
      </c>
      <c r="J323" s="136">
        <f>J324</f>
        <v>20162300</v>
      </c>
      <c r="K323" s="136">
        <f t="shared" si="168"/>
        <v>0</v>
      </c>
      <c r="L323" s="137"/>
      <c r="M323" s="137"/>
      <c r="N323" s="137"/>
      <c r="O323" s="136"/>
      <c r="P323" s="136"/>
      <c r="Q323" s="136"/>
      <c r="R323" s="136">
        <f t="shared" ref="R323:AB326" si="171">R324</f>
        <v>20162300</v>
      </c>
      <c r="S323" s="136">
        <f t="shared" si="171"/>
        <v>0</v>
      </c>
      <c r="T323" s="136">
        <f t="shared" si="171"/>
        <v>0</v>
      </c>
      <c r="U323" s="136">
        <f t="shared" si="171"/>
        <v>0</v>
      </c>
      <c r="V323" s="136">
        <f t="shared" si="171"/>
        <v>0</v>
      </c>
      <c r="W323" s="136">
        <f t="shared" si="171"/>
        <v>0</v>
      </c>
      <c r="X323" s="136">
        <f t="shared" si="171"/>
        <v>0</v>
      </c>
      <c r="Y323" s="136">
        <f t="shared" si="171"/>
        <v>0</v>
      </c>
      <c r="Z323" s="136">
        <f t="shared" si="171"/>
        <v>0</v>
      </c>
      <c r="AA323" s="136">
        <f t="shared" si="171"/>
        <v>0</v>
      </c>
      <c r="AB323" s="138">
        <f t="shared" si="171"/>
        <v>0</v>
      </c>
    </row>
    <row r="324" spans="1:28" s="56" customFormat="1">
      <c r="A324" s="82"/>
      <c r="B324" s="113"/>
      <c r="C324" s="43" t="s">
        <v>82</v>
      </c>
      <c r="D324" s="134" t="s">
        <v>395</v>
      </c>
      <c r="E324" s="44" t="s">
        <v>36</v>
      </c>
      <c r="F324" s="44" t="s">
        <v>18</v>
      </c>
      <c r="G324" s="57"/>
      <c r="H324" s="44"/>
      <c r="I324" s="136">
        <f t="shared" si="135"/>
        <v>20162300</v>
      </c>
      <c r="J324" s="136">
        <f>J325</f>
        <v>20162300</v>
      </c>
      <c r="K324" s="136">
        <f t="shared" si="168"/>
        <v>0</v>
      </c>
      <c r="L324" s="137"/>
      <c r="M324" s="137"/>
      <c r="N324" s="137"/>
      <c r="O324" s="136"/>
      <c r="P324" s="136"/>
      <c r="Q324" s="136"/>
      <c r="R324" s="136">
        <f t="shared" si="171"/>
        <v>20162300</v>
      </c>
      <c r="S324" s="136">
        <f t="shared" si="171"/>
        <v>0</v>
      </c>
      <c r="T324" s="136">
        <f t="shared" si="171"/>
        <v>0</v>
      </c>
      <c r="U324" s="136">
        <f t="shared" si="171"/>
        <v>0</v>
      </c>
      <c r="V324" s="136">
        <f t="shared" si="171"/>
        <v>0</v>
      </c>
      <c r="W324" s="136">
        <f t="shared" si="171"/>
        <v>0</v>
      </c>
      <c r="X324" s="136">
        <f t="shared" si="171"/>
        <v>0</v>
      </c>
      <c r="Y324" s="136">
        <f t="shared" si="171"/>
        <v>0</v>
      </c>
      <c r="Z324" s="136">
        <f t="shared" si="171"/>
        <v>0</v>
      </c>
      <c r="AA324" s="136">
        <f t="shared" si="171"/>
        <v>0</v>
      </c>
      <c r="AB324" s="138">
        <f t="shared" si="171"/>
        <v>0</v>
      </c>
    </row>
    <row r="325" spans="1:28" s="56" customFormat="1" ht="37.5">
      <c r="A325" s="82"/>
      <c r="B325" s="113"/>
      <c r="C325" s="43" t="s">
        <v>353</v>
      </c>
      <c r="D325" s="134" t="s">
        <v>395</v>
      </c>
      <c r="E325" s="44" t="s">
        <v>36</v>
      </c>
      <c r="F325" s="44" t="s">
        <v>18</v>
      </c>
      <c r="G325" s="57">
        <v>9900000000</v>
      </c>
      <c r="H325" s="44"/>
      <c r="I325" s="136">
        <f t="shared" si="135"/>
        <v>20162300</v>
      </c>
      <c r="J325" s="136">
        <f>J326</f>
        <v>20162300</v>
      </c>
      <c r="K325" s="136">
        <f t="shared" si="168"/>
        <v>0</v>
      </c>
      <c r="L325" s="137"/>
      <c r="M325" s="137"/>
      <c r="N325" s="137"/>
      <c r="O325" s="136"/>
      <c r="P325" s="136"/>
      <c r="Q325" s="136"/>
      <c r="R325" s="136">
        <f t="shared" si="171"/>
        <v>20162300</v>
      </c>
      <c r="S325" s="136">
        <f t="shared" si="171"/>
        <v>0</v>
      </c>
      <c r="T325" s="136">
        <f t="shared" si="171"/>
        <v>0</v>
      </c>
      <c r="U325" s="136">
        <f t="shared" si="171"/>
        <v>0</v>
      </c>
      <c r="V325" s="136">
        <f t="shared" si="171"/>
        <v>0</v>
      </c>
      <c r="W325" s="136">
        <f t="shared" si="171"/>
        <v>0</v>
      </c>
      <c r="X325" s="136">
        <f t="shared" si="171"/>
        <v>0</v>
      </c>
      <c r="Y325" s="136">
        <f t="shared" si="171"/>
        <v>0</v>
      </c>
      <c r="Z325" s="136">
        <f t="shared" si="171"/>
        <v>0</v>
      </c>
      <c r="AA325" s="136">
        <f t="shared" si="171"/>
        <v>0</v>
      </c>
      <c r="AB325" s="138">
        <f t="shared" si="171"/>
        <v>0</v>
      </c>
    </row>
    <row r="326" spans="1:28" s="56" customFormat="1" ht="37.5">
      <c r="A326" s="82"/>
      <c r="B326" s="113"/>
      <c r="C326" s="43" t="s">
        <v>363</v>
      </c>
      <c r="D326" s="134" t="s">
        <v>395</v>
      </c>
      <c r="E326" s="44" t="s">
        <v>36</v>
      </c>
      <c r="F326" s="44" t="s">
        <v>18</v>
      </c>
      <c r="G326" s="57">
        <v>9900062950</v>
      </c>
      <c r="H326" s="44"/>
      <c r="I326" s="136">
        <f t="shared" si="135"/>
        <v>20162300</v>
      </c>
      <c r="J326" s="136">
        <f>J327</f>
        <v>20162300</v>
      </c>
      <c r="K326" s="136">
        <f t="shared" si="168"/>
        <v>0</v>
      </c>
      <c r="L326" s="137"/>
      <c r="M326" s="137"/>
      <c r="N326" s="137"/>
      <c r="O326" s="136"/>
      <c r="P326" s="136"/>
      <c r="Q326" s="136"/>
      <c r="R326" s="136">
        <f t="shared" si="171"/>
        <v>20162300</v>
      </c>
      <c r="S326" s="136">
        <f t="shared" si="171"/>
        <v>0</v>
      </c>
      <c r="T326" s="136">
        <f t="shared" si="171"/>
        <v>0</v>
      </c>
      <c r="U326" s="136">
        <f t="shared" si="171"/>
        <v>0</v>
      </c>
      <c r="V326" s="136">
        <f t="shared" si="171"/>
        <v>0</v>
      </c>
      <c r="W326" s="136">
        <f t="shared" si="171"/>
        <v>0</v>
      </c>
      <c r="X326" s="136">
        <f t="shared" si="171"/>
        <v>0</v>
      </c>
      <c r="Y326" s="136">
        <f t="shared" si="171"/>
        <v>0</v>
      </c>
      <c r="Z326" s="136">
        <f t="shared" si="171"/>
        <v>0</v>
      </c>
      <c r="AA326" s="136">
        <f t="shared" si="171"/>
        <v>0</v>
      </c>
      <c r="AB326" s="138">
        <f t="shared" si="171"/>
        <v>0</v>
      </c>
    </row>
    <row r="327" spans="1:28" s="56" customFormat="1">
      <c r="A327" s="82"/>
      <c r="B327" s="113"/>
      <c r="C327" s="43" t="s">
        <v>121</v>
      </c>
      <c r="D327" s="134" t="s">
        <v>395</v>
      </c>
      <c r="E327" s="44" t="s">
        <v>36</v>
      </c>
      <c r="F327" s="44" t="s">
        <v>18</v>
      </c>
      <c r="G327" s="57">
        <v>9900062950</v>
      </c>
      <c r="H327" s="44" t="s">
        <v>122</v>
      </c>
      <c r="I327" s="136">
        <f t="shared" si="135"/>
        <v>20162300</v>
      </c>
      <c r="J327" s="136">
        <v>20162300</v>
      </c>
      <c r="K327" s="136">
        <f t="shared" si="168"/>
        <v>0</v>
      </c>
      <c r="L327" s="137"/>
      <c r="M327" s="137"/>
      <c r="N327" s="137"/>
      <c r="O327" s="136"/>
      <c r="P327" s="136"/>
      <c r="Q327" s="136"/>
      <c r="R327" s="136">
        <v>20162300</v>
      </c>
      <c r="S327" s="136"/>
      <c r="T327" s="136"/>
      <c r="U327" s="136"/>
      <c r="V327" s="136"/>
      <c r="W327" s="136"/>
      <c r="X327" s="136"/>
      <c r="Y327" s="136"/>
      <c r="Z327" s="136"/>
      <c r="AA327" s="136"/>
      <c r="AB327" s="138"/>
    </row>
    <row r="328" spans="1:28" s="133" customFormat="1" ht="56.25">
      <c r="A328" s="75"/>
      <c r="B328" s="113" t="s">
        <v>37</v>
      </c>
      <c r="C328" s="68" t="s">
        <v>403</v>
      </c>
      <c r="D328" s="127">
        <v>905</v>
      </c>
      <c r="E328" s="83"/>
      <c r="F328" s="83"/>
      <c r="G328" s="74"/>
      <c r="H328" s="83"/>
      <c r="I328" s="130">
        <f t="shared" ref="I328:I391" si="172">SUM(L328:AB328)</f>
        <v>78968970</v>
      </c>
      <c r="J328" s="130">
        <f>J329+J342</f>
        <v>78913329.210000008</v>
      </c>
      <c r="K328" s="130">
        <f t="shared" si="168"/>
        <v>55640.789999991655</v>
      </c>
      <c r="L328" s="131">
        <f t="shared" ref="L328:AB328" si="173">L329+L342</f>
        <v>45098200</v>
      </c>
      <c r="M328" s="131">
        <f t="shared" si="173"/>
        <v>0</v>
      </c>
      <c r="N328" s="131">
        <f t="shared" si="173"/>
        <v>0</v>
      </c>
      <c r="O328" s="130">
        <f t="shared" si="173"/>
        <v>0</v>
      </c>
      <c r="P328" s="130">
        <f t="shared" si="173"/>
        <v>5000</v>
      </c>
      <c r="Q328" s="130">
        <f t="shared" si="173"/>
        <v>0</v>
      </c>
      <c r="R328" s="130">
        <f t="shared" si="173"/>
        <v>0</v>
      </c>
      <c r="S328" s="130">
        <f t="shared" si="173"/>
        <v>3176370</v>
      </c>
      <c r="T328" s="130">
        <f t="shared" si="173"/>
        <v>1000</v>
      </c>
      <c r="U328" s="130">
        <f t="shared" si="173"/>
        <v>14384100</v>
      </c>
      <c r="V328" s="130">
        <f t="shared" si="173"/>
        <v>0</v>
      </c>
      <c r="W328" s="130">
        <f t="shared" si="173"/>
        <v>0</v>
      </c>
      <c r="X328" s="130">
        <f t="shared" si="173"/>
        <v>0</v>
      </c>
      <c r="Y328" s="130">
        <f t="shared" si="173"/>
        <v>16304300</v>
      </c>
      <c r="Z328" s="130">
        <f t="shared" si="173"/>
        <v>0</v>
      </c>
      <c r="AA328" s="130">
        <f t="shared" si="173"/>
        <v>0</v>
      </c>
      <c r="AB328" s="132">
        <f t="shared" si="173"/>
        <v>0</v>
      </c>
    </row>
    <row r="329" spans="1:28" s="56" customFormat="1">
      <c r="A329" s="82"/>
      <c r="B329" s="113"/>
      <c r="C329" s="43" t="s">
        <v>13</v>
      </c>
      <c r="D329" s="110">
        <v>905</v>
      </c>
      <c r="E329" s="44" t="s">
        <v>14</v>
      </c>
      <c r="F329" s="44" t="s">
        <v>79</v>
      </c>
      <c r="G329" s="57"/>
      <c r="H329" s="44"/>
      <c r="I329" s="136">
        <f t="shared" si="172"/>
        <v>33283570</v>
      </c>
      <c r="J329" s="136">
        <f>J330+J337</f>
        <v>33227929.210000001</v>
      </c>
      <c r="K329" s="136">
        <f t="shared" si="168"/>
        <v>55640.789999999106</v>
      </c>
      <c r="L329" s="137">
        <f t="shared" ref="L329:AB329" si="174">L330+L337</f>
        <v>30098200</v>
      </c>
      <c r="M329" s="137">
        <f t="shared" si="174"/>
        <v>0</v>
      </c>
      <c r="N329" s="137">
        <f t="shared" si="174"/>
        <v>0</v>
      </c>
      <c r="O329" s="136">
        <f t="shared" si="174"/>
        <v>0</v>
      </c>
      <c r="P329" s="136">
        <f t="shared" si="174"/>
        <v>5000</v>
      </c>
      <c r="Q329" s="136">
        <f t="shared" si="174"/>
        <v>0</v>
      </c>
      <c r="R329" s="136">
        <f t="shared" si="174"/>
        <v>0</v>
      </c>
      <c r="S329" s="136">
        <f t="shared" si="174"/>
        <v>3176370</v>
      </c>
      <c r="T329" s="136">
        <f t="shared" si="174"/>
        <v>1000</v>
      </c>
      <c r="U329" s="136">
        <f t="shared" si="174"/>
        <v>3000</v>
      </c>
      <c r="V329" s="136">
        <f t="shared" si="174"/>
        <v>0</v>
      </c>
      <c r="W329" s="136">
        <f t="shared" si="174"/>
        <v>0</v>
      </c>
      <c r="X329" s="136">
        <f t="shared" si="174"/>
        <v>0</v>
      </c>
      <c r="Y329" s="136">
        <f t="shared" si="174"/>
        <v>0</v>
      </c>
      <c r="Z329" s="136">
        <f t="shared" si="174"/>
        <v>0</v>
      </c>
      <c r="AA329" s="136">
        <f t="shared" si="174"/>
        <v>0</v>
      </c>
      <c r="AB329" s="138">
        <f t="shared" si="174"/>
        <v>0</v>
      </c>
    </row>
    <row r="330" spans="1:28" s="56" customFormat="1" ht="37.5">
      <c r="A330" s="82"/>
      <c r="B330" s="113"/>
      <c r="C330" s="43" t="s">
        <v>404</v>
      </c>
      <c r="D330" s="110">
        <v>905</v>
      </c>
      <c r="E330" s="44" t="s">
        <v>14</v>
      </c>
      <c r="F330" s="44" t="s">
        <v>24</v>
      </c>
      <c r="G330" s="57"/>
      <c r="H330" s="44"/>
      <c r="I330" s="136">
        <f t="shared" si="172"/>
        <v>28159220</v>
      </c>
      <c r="J330" s="136">
        <f>J331</f>
        <v>28152906.690000001</v>
      </c>
      <c r="K330" s="136">
        <f t="shared" si="168"/>
        <v>6313.3099999986589</v>
      </c>
      <c r="L330" s="137">
        <f t="shared" ref="L330:U332" si="175">L331</f>
        <v>24905200</v>
      </c>
      <c r="M330" s="137">
        <f t="shared" si="175"/>
        <v>0</v>
      </c>
      <c r="N330" s="137">
        <f t="shared" si="175"/>
        <v>0</v>
      </c>
      <c r="O330" s="136">
        <f t="shared" si="175"/>
        <v>0</v>
      </c>
      <c r="P330" s="136">
        <f t="shared" si="175"/>
        <v>5000</v>
      </c>
      <c r="Q330" s="136">
        <f t="shared" si="175"/>
        <v>0</v>
      </c>
      <c r="R330" s="136">
        <f t="shared" si="175"/>
        <v>0</v>
      </c>
      <c r="S330" s="136">
        <f t="shared" si="175"/>
        <v>3176370</v>
      </c>
      <c r="T330" s="136">
        <f t="shared" si="175"/>
        <v>1000</v>
      </c>
      <c r="U330" s="136">
        <f t="shared" si="175"/>
        <v>3000</v>
      </c>
      <c r="V330" s="136">
        <f t="shared" ref="V330:AE332" si="176">V331</f>
        <v>0</v>
      </c>
      <c r="W330" s="136">
        <f t="shared" si="176"/>
        <v>0</v>
      </c>
      <c r="X330" s="136">
        <f t="shared" si="176"/>
        <v>0</v>
      </c>
      <c r="Y330" s="136">
        <f t="shared" si="176"/>
        <v>0</v>
      </c>
      <c r="Z330" s="136">
        <f t="shared" si="176"/>
        <v>0</v>
      </c>
      <c r="AA330" s="136">
        <f t="shared" si="176"/>
        <v>68650</v>
      </c>
      <c r="AB330" s="138">
        <f t="shared" si="176"/>
        <v>0</v>
      </c>
    </row>
    <row r="331" spans="1:28" s="56" customFormat="1" ht="37.5">
      <c r="A331" s="82"/>
      <c r="B331" s="113"/>
      <c r="C331" s="43" t="s">
        <v>94</v>
      </c>
      <c r="D331" s="110">
        <v>905</v>
      </c>
      <c r="E331" s="44" t="s">
        <v>14</v>
      </c>
      <c r="F331" s="44" t="s">
        <v>24</v>
      </c>
      <c r="G331" s="57">
        <v>5000000000</v>
      </c>
      <c r="H331" s="44"/>
      <c r="I331" s="136">
        <f t="shared" si="172"/>
        <v>28159220</v>
      </c>
      <c r="J331" s="136">
        <f>J332</f>
        <v>28152906.690000001</v>
      </c>
      <c r="K331" s="136">
        <f t="shared" si="168"/>
        <v>6313.3099999986589</v>
      </c>
      <c r="L331" s="137">
        <f t="shared" si="175"/>
        <v>24905200</v>
      </c>
      <c r="M331" s="137">
        <f t="shared" si="175"/>
        <v>0</v>
      </c>
      <c r="N331" s="137">
        <f t="shared" si="175"/>
        <v>0</v>
      </c>
      <c r="O331" s="136">
        <f t="shared" si="175"/>
        <v>0</v>
      </c>
      <c r="P331" s="136">
        <f t="shared" si="175"/>
        <v>5000</v>
      </c>
      <c r="Q331" s="136">
        <f t="shared" si="175"/>
        <v>0</v>
      </c>
      <c r="R331" s="136">
        <f t="shared" si="175"/>
        <v>0</v>
      </c>
      <c r="S331" s="136">
        <f t="shared" si="175"/>
        <v>3176370</v>
      </c>
      <c r="T331" s="136">
        <f t="shared" si="175"/>
        <v>1000</v>
      </c>
      <c r="U331" s="136">
        <f t="shared" si="175"/>
        <v>3000</v>
      </c>
      <c r="V331" s="136">
        <f t="shared" si="176"/>
        <v>0</v>
      </c>
      <c r="W331" s="136">
        <f t="shared" si="176"/>
        <v>0</v>
      </c>
      <c r="X331" s="136">
        <f t="shared" si="176"/>
        <v>0</v>
      </c>
      <c r="Y331" s="136">
        <f t="shared" si="176"/>
        <v>0</v>
      </c>
      <c r="Z331" s="136">
        <f t="shared" si="176"/>
        <v>0</v>
      </c>
      <c r="AA331" s="136">
        <f t="shared" si="176"/>
        <v>68650</v>
      </c>
      <c r="AB331" s="138">
        <f t="shared" si="176"/>
        <v>0</v>
      </c>
    </row>
    <row r="332" spans="1:28" s="56" customFormat="1" ht="37.5">
      <c r="A332" s="82"/>
      <c r="B332" s="113"/>
      <c r="C332" s="43" t="s">
        <v>102</v>
      </c>
      <c r="D332" s="110">
        <v>905</v>
      </c>
      <c r="E332" s="44" t="s">
        <v>14</v>
      </c>
      <c r="F332" s="44" t="s">
        <v>24</v>
      </c>
      <c r="G332" s="57">
        <v>5020000000</v>
      </c>
      <c r="H332" s="44"/>
      <c r="I332" s="136">
        <f t="shared" si="172"/>
        <v>28159220</v>
      </c>
      <c r="J332" s="136">
        <f>J333</f>
        <v>28152906.690000001</v>
      </c>
      <c r="K332" s="136">
        <f t="shared" si="168"/>
        <v>6313.3099999986589</v>
      </c>
      <c r="L332" s="137">
        <f t="shared" si="175"/>
        <v>24905200</v>
      </c>
      <c r="M332" s="137">
        <f t="shared" si="175"/>
        <v>0</v>
      </c>
      <c r="N332" s="137">
        <f t="shared" si="175"/>
        <v>0</v>
      </c>
      <c r="O332" s="136">
        <f t="shared" si="175"/>
        <v>0</v>
      </c>
      <c r="P332" s="136">
        <f t="shared" si="175"/>
        <v>5000</v>
      </c>
      <c r="Q332" s="136">
        <f t="shared" si="175"/>
        <v>0</v>
      </c>
      <c r="R332" s="136">
        <f t="shared" si="175"/>
        <v>0</v>
      </c>
      <c r="S332" s="136">
        <f t="shared" si="175"/>
        <v>3176370</v>
      </c>
      <c r="T332" s="136">
        <f t="shared" si="175"/>
        <v>1000</v>
      </c>
      <c r="U332" s="136">
        <f t="shared" si="175"/>
        <v>3000</v>
      </c>
      <c r="V332" s="136">
        <f t="shared" si="176"/>
        <v>0</v>
      </c>
      <c r="W332" s="136">
        <f t="shared" si="176"/>
        <v>0</v>
      </c>
      <c r="X332" s="136">
        <f t="shared" si="176"/>
        <v>0</v>
      </c>
      <c r="Y332" s="136">
        <f t="shared" si="176"/>
        <v>0</v>
      </c>
      <c r="Z332" s="136">
        <f t="shared" si="176"/>
        <v>0</v>
      </c>
      <c r="AA332" s="136">
        <f t="shared" si="176"/>
        <v>68650</v>
      </c>
      <c r="AB332" s="138">
        <f t="shared" si="176"/>
        <v>0</v>
      </c>
    </row>
    <row r="333" spans="1:28" s="56" customFormat="1" ht="37.5">
      <c r="A333" s="82"/>
      <c r="B333" s="113"/>
      <c r="C333" s="43" t="s">
        <v>96</v>
      </c>
      <c r="D333" s="110">
        <v>905</v>
      </c>
      <c r="E333" s="44" t="s">
        <v>14</v>
      </c>
      <c r="F333" s="44" t="s">
        <v>24</v>
      </c>
      <c r="G333" s="57">
        <v>5020000190</v>
      </c>
      <c r="H333" s="44"/>
      <c r="I333" s="136">
        <f t="shared" si="172"/>
        <v>28159220</v>
      </c>
      <c r="J333" s="136">
        <f>J336+J334+J335</f>
        <v>28152906.690000001</v>
      </c>
      <c r="K333" s="136">
        <f t="shared" si="168"/>
        <v>6313.3099999986589</v>
      </c>
      <c r="L333" s="137">
        <f>L336+L334</f>
        <v>24905200</v>
      </c>
      <c r="M333" s="137">
        <f>M336+M334</f>
        <v>0</v>
      </c>
      <c r="N333" s="137">
        <f>N336+N334</f>
        <v>0</v>
      </c>
      <c r="O333" s="136">
        <f>O336+O334</f>
        <v>0</v>
      </c>
      <c r="P333" s="136">
        <f>P336+P334+P335</f>
        <v>5000</v>
      </c>
      <c r="Q333" s="136">
        <f>Q336+Q334</f>
        <v>0</v>
      </c>
      <c r="R333" s="136">
        <f>R336+R334</f>
        <v>0</v>
      </c>
      <c r="S333" s="136">
        <f>S336+S334+S335</f>
        <v>3176370</v>
      </c>
      <c r="T333" s="136">
        <f>T336+T334+T335</f>
        <v>1000</v>
      </c>
      <c r="U333" s="136">
        <f>U336+U334+U335</f>
        <v>3000</v>
      </c>
      <c r="V333" s="136">
        <f t="shared" ref="V333:AB333" si="177">V336+V334</f>
        <v>0</v>
      </c>
      <c r="W333" s="136">
        <f t="shared" si="177"/>
        <v>0</v>
      </c>
      <c r="X333" s="136">
        <f t="shared" si="177"/>
        <v>0</v>
      </c>
      <c r="Y333" s="136">
        <f t="shared" si="177"/>
        <v>0</v>
      </c>
      <c r="Z333" s="136">
        <f t="shared" si="177"/>
        <v>0</v>
      </c>
      <c r="AA333" s="136">
        <f t="shared" si="177"/>
        <v>68650</v>
      </c>
      <c r="AB333" s="138">
        <f t="shared" si="177"/>
        <v>0</v>
      </c>
    </row>
    <row r="334" spans="1:28" s="56" customFormat="1" ht="75">
      <c r="A334" s="82"/>
      <c r="B334" s="113"/>
      <c r="C334" s="43" t="s">
        <v>97</v>
      </c>
      <c r="D334" s="110">
        <v>905</v>
      </c>
      <c r="E334" s="44" t="s">
        <v>14</v>
      </c>
      <c r="F334" s="44" t="s">
        <v>24</v>
      </c>
      <c r="G334" s="57">
        <v>5020000190</v>
      </c>
      <c r="H334" s="44" t="s">
        <v>98</v>
      </c>
      <c r="I334" s="136">
        <f t="shared" si="172"/>
        <v>28141520</v>
      </c>
      <c r="J334" s="136">
        <v>28140109.690000001</v>
      </c>
      <c r="K334" s="136">
        <f t="shared" si="168"/>
        <v>1410.3099999986589</v>
      </c>
      <c r="L334" s="137">
        <v>24897500</v>
      </c>
      <c r="M334" s="137"/>
      <c r="N334" s="137"/>
      <c r="O334" s="136"/>
      <c r="P334" s="136"/>
      <c r="Q334" s="136"/>
      <c r="R334" s="136"/>
      <c r="S334" s="136">
        <v>3175370</v>
      </c>
      <c r="T334" s="136"/>
      <c r="U334" s="136"/>
      <c r="V334" s="136"/>
      <c r="W334" s="136"/>
      <c r="X334" s="136"/>
      <c r="Y334" s="136"/>
      <c r="Z334" s="136"/>
      <c r="AA334" s="136">
        <v>68650</v>
      </c>
      <c r="AB334" s="138"/>
    </row>
    <row r="335" spans="1:28" s="56" customFormat="1" ht="37.5">
      <c r="A335" s="82"/>
      <c r="B335" s="113"/>
      <c r="C335" s="43" t="s">
        <v>100</v>
      </c>
      <c r="D335" s="110">
        <v>905</v>
      </c>
      <c r="E335" s="44" t="s">
        <v>14</v>
      </c>
      <c r="F335" s="44" t="s">
        <v>24</v>
      </c>
      <c r="G335" s="57">
        <v>5020000190</v>
      </c>
      <c r="H335" s="44" t="s">
        <v>101</v>
      </c>
      <c r="I335" s="136">
        <f t="shared" si="172"/>
        <v>10000</v>
      </c>
      <c r="J335" s="136">
        <v>10000</v>
      </c>
      <c r="K335" s="136">
        <f t="shared" si="168"/>
        <v>0</v>
      </c>
      <c r="L335" s="137"/>
      <c r="M335" s="137"/>
      <c r="N335" s="137"/>
      <c r="O335" s="136"/>
      <c r="P335" s="136">
        <v>5000</v>
      </c>
      <c r="Q335" s="136"/>
      <c r="R335" s="136"/>
      <c r="S335" s="136">
        <v>1000</v>
      </c>
      <c r="T335" s="136">
        <v>1000</v>
      </c>
      <c r="U335" s="136">
        <v>3000</v>
      </c>
      <c r="V335" s="136"/>
      <c r="W335" s="136"/>
      <c r="X335" s="136"/>
      <c r="Y335" s="136"/>
      <c r="Z335" s="136"/>
      <c r="AA335" s="136"/>
      <c r="AB335" s="138"/>
    </row>
    <row r="336" spans="1:28" s="56" customFormat="1">
      <c r="A336" s="82"/>
      <c r="B336" s="113"/>
      <c r="C336" s="43" t="s">
        <v>103</v>
      </c>
      <c r="D336" s="110">
        <v>905</v>
      </c>
      <c r="E336" s="44" t="s">
        <v>14</v>
      </c>
      <c r="F336" s="44" t="s">
        <v>24</v>
      </c>
      <c r="G336" s="57">
        <v>5020000190</v>
      </c>
      <c r="H336" s="44" t="s">
        <v>104</v>
      </c>
      <c r="I336" s="136">
        <f t="shared" si="172"/>
        <v>7700</v>
      </c>
      <c r="J336" s="136">
        <v>2797</v>
      </c>
      <c r="K336" s="136">
        <f t="shared" si="168"/>
        <v>4903</v>
      </c>
      <c r="L336" s="137">
        <v>7700</v>
      </c>
      <c r="M336" s="137"/>
      <c r="N336" s="137"/>
      <c r="O336" s="136"/>
      <c r="P336" s="136"/>
      <c r="Q336" s="136"/>
      <c r="R336" s="136"/>
      <c r="S336" s="136"/>
      <c r="T336" s="136"/>
      <c r="U336" s="136"/>
      <c r="V336" s="136"/>
      <c r="W336" s="136"/>
      <c r="X336" s="136"/>
      <c r="Y336" s="136"/>
      <c r="Z336" s="136"/>
      <c r="AA336" s="136"/>
      <c r="AB336" s="138"/>
    </row>
    <row r="337" spans="1:28" s="56" customFormat="1">
      <c r="A337" s="82"/>
      <c r="B337" s="113"/>
      <c r="C337" s="43" t="s">
        <v>27</v>
      </c>
      <c r="D337" s="110">
        <v>905</v>
      </c>
      <c r="E337" s="44" t="s">
        <v>14</v>
      </c>
      <c r="F337" s="44" t="s">
        <v>28</v>
      </c>
      <c r="G337" s="57"/>
      <c r="H337" s="44"/>
      <c r="I337" s="136">
        <f t="shared" si="172"/>
        <v>5124350</v>
      </c>
      <c r="J337" s="136">
        <f>J338</f>
        <v>5075022.5199999996</v>
      </c>
      <c r="K337" s="136">
        <f t="shared" si="168"/>
        <v>49327.480000000447</v>
      </c>
      <c r="L337" s="137">
        <f t="shared" ref="L337:U338" si="178">L338</f>
        <v>5193000</v>
      </c>
      <c r="M337" s="137">
        <f t="shared" si="178"/>
        <v>0</v>
      </c>
      <c r="N337" s="137">
        <f t="shared" si="178"/>
        <v>0</v>
      </c>
      <c r="O337" s="136">
        <f t="shared" si="178"/>
        <v>0</v>
      </c>
      <c r="P337" s="136">
        <f t="shared" si="178"/>
        <v>0</v>
      </c>
      <c r="Q337" s="136">
        <f t="shared" si="178"/>
        <v>0</v>
      </c>
      <c r="R337" s="136">
        <f t="shared" si="178"/>
        <v>0</v>
      </c>
      <c r="S337" s="136">
        <f t="shared" si="178"/>
        <v>0</v>
      </c>
      <c r="T337" s="136">
        <f t="shared" si="178"/>
        <v>0</v>
      </c>
      <c r="U337" s="136">
        <f t="shared" si="178"/>
        <v>0</v>
      </c>
      <c r="V337" s="136">
        <f t="shared" ref="V337:AE338" si="179">V338</f>
        <v>0</v>
      </c>
      <c r="W337" s="136">
        <f t="shared" si="179"/>
        <v>0</v>
      </c>
      <c r="X337" s="136">
        <f t="shared" si="179"/>
        <v>0</v>
      </c>
      <c r="Y337" s="136">
        <f t="shared" si="179"/>
        <v>0</v>
      </c>
      <c r="Z337" s="136">
        <f t="shared" si="179"/>
        <v>0</v>
      </c>
      <c r="AA337" s="136">
        <f t="shared" si="179"/>
        <v>-68650</v>
      </c>
      <c r="AB337" s="138">
        <f t="shared" si="179"/>
        <v>0</v>
      </c>
    </row>
    <row r="338" spans="1:28" s="56" customFormat="1" ht="37.5">
      <c r="A338" s="82"/>
      <c r="B338" s="113"/>
      <c r="C338" s="43" t="s">
        <v>94</v>
      </c>
      <c r="D338" s="110">
        <v>905</v>
      </c>
      <c r="E338" s="44" t="s">
        <v>14</v>
      </c>
      <c r="F338" s="44" t="s">
        <v>28</v>
      </c>
      <c r="G338" s="57">
        <v>500000000</v>
      </c>
      <c r="H338" s="44"/>
      <c r="I338" s="136">
        <f t="shared" si="172"/>
        <v>5124350</v>
      </c>
      <c r="J338" s="136">
        <f>J339</f>
        <v>5075022.5199999996</v>
      </c>
      <c r="K338" s="136">
        <f t="shared" si="168"/>
        <v>49327.480000000447</v>
      </c>
      <c r="L338" s="137">
        <f t="shared" si="178"/>
        <v>5193000</v>
      </c>
      <c r="M338" s="137">
        <f t="shared" si="178"/>
        <v>0</v>
      </c>
      <c r="N338" s="137">
        <f t="shared" si="178"/>
        <v>0</v>
      </c>
      <c r="O338" s="136">
        <f t="shared" si="178"/>
        <v>0</v>
      </c>
      <c r="P338" s="136">
        <f t="shared" si="178"/>
        <v>0</v>
      </c>
      <c r="Q338" s="136">
        <f t="shared" si="178"/>
        <v>0</v>
      </c>
      <c r="R338" s="136">
        <f t="shared" si="178"/>
        <v>0</v>
      </c>
      <c r="S338" s="136">
        <f t="shared" si="178"/>
        <v>0</v>
      </c>
      <c r="T338" s="136">
        <f t="shared" si="178"/>
        <v>0</v>
      </c>
      <c r="U338" s="136">
        <f t="shared" si="178"/>
        <v>0</v>
      </c>
      <c r="V338" s="136">
        <f t="shared" si="179"/>
        <v>0</v>
      </c>
      <c r="W338" s="136">
        <f t="shared" si="179"/>
        <v>0</v>
      </c>
      <c r="X338" s="136">
        <f t="shared" si="179"/>
        <v>0</v>
      </c>
      <c r="Y338" s="136">
        <f t="shared" si="179"/>
        <v>0</v>
      </c>
      <c r="Z338" s="136">
        <f t="shared" si="179"/>
        <v>0</v>
      </c>
      <c r="AA338" s="136">
        <f t="shared" si="179"/>
        <v>-68650</v>
      </c>
      <c r="AB338" s="138">
        <f t="shared" si="179"/>
        <v>0</v>
      </c>
    </row>
    <row r="339" spans="1:28" s="56" customFormat="1" ht="37.5">
      <c r="A339" s="82"/>
      <c r="B339" s="113"/>
      <c r="C339" s="43" t="s">
        <v>112</v>
      </c>
      <c r="D339" s="110">
        <v>905</v>
      </c>
      <c r="E339" s="44" t="s">
        <v>14</v>
      </c>
      <c r="F339" s="44" t="s">
        <v>28</v>
      </c>
      <c r="G339" s="57">
        <v>503000000</v>
      </c>
      <c r="H339" s="44"/>
      <c r="I339" s="136">
        <f t="shared" si="172"/>
        <v>5124350</v>
      </c>
      <c r="J339" s="136">
        <f>J340</f>
        <v>5075022.5199999996</v>
      </c>
      <c r="K339" s="136">
        <f t="shared" si="168"/>
        <v>49327.480000000447</v>
      </c>
      <c r="L339" s="137">
        <f t="shared" ref="L339:AA340" si="180">L340</f>
        <v>5193000</v>
      </c>
      <c r="M339" s="137">
        <f t="shared" si="180"/>
        <v>0</v>
      </c>
      <c r="N339" s="137">
        <f t="shared" si="180"/>
        <v>0</v>
      </c>
      <c r="O339" s="136">
        <f t="shared" si="180"/>
        <v>0</v>
      </c>
      <c r="P339" s="136">
        <f t="shared" si="180"/>
        <v>0</v>
      </c>
      <c r="Q339" s="136">
        <f t="shared" si="180"/>
        <v>0</v>
      </c>
      <c r="R339" s="136">
        <f t="shared" si="180"/>
        <v>0</v>
      </c>
      <c r="S339" s="136">
        <f t="shared" si="180"/>
        <v>0</v>
      </c>
      <c r="T339" s="136">
        <f t="shared" si="180"/>
        <v>0</v>
      </c>
      <c r="U339" s="136">
        <f t="shared" si="180"/>
        <v>0</v>
      </c>
      <c r="V339" s="136">
        <f t="shared" si="180"/>
        <v>0</v>
      </c>
      <c r="W339" s="136">
        <f t="shared" si="180"/>
        <v>0</v>
      </c>
      <c r="X339" s="136">
        <f t="shared" si="180"/>
        <v>0</v>
      </c>
      <c r="Y339" s="136">
        <f t="shared" si="180"/>
        <v>0</v>
      </c>
      <c r="Z339" s="136">
        <f t="shared" si="180"/>
        <v>0</v>
      </c>
      <c r="AA339" s="136">
        <f t="shared" si="180"/>
        <v>-68650</v>
      </c>
      <c r="AB339" s="138">
        <f>AB34</f>
        <v>0</v>
      </c>
    </row>
    <row r="340" spans="1:28" s="56" customFormat="1" ht="37.5">
      <c r="A340" s="82"/>
      <c r="B340" s="113"/>
      <c r="C340" s="43" t="s">
        <v>113</v>
      </c>
      <c r="D340" s="110">
        <v>905</v>
      </c>
      <c r="E340" s="44" t="s">
        <v>14</v>
      </c>
      <c r="F340" s="44" t="s">
        <v>28</v>
      </c>
      <c r="G340" s="57">
        <v>5030010030</v>
      </c>
      <c r="H340" s="44"/>
      <c r="I340" s="136">
        <f t="shared" si="172"/>
        <v>5124350</v>
      </c>
      <c r="J340" s="136">
        <f>J341</f>
        <v>5075022.5199999996</v>
      </c>
      <c r="K340" s="136">
        <f t="shared" si="168"/>
        <v>49327.480000000447</v>
      </c>
      <c r="L340" s="137">
        <f t="shared" si="180"/>
        <v>5193000</v>
      </c>
      <c r="M340" s="137">
        <f t="shared" si="180"/>
        <v>0</v>
      </c>
      <c r="N340" s="137">
        <f t="shared" si="180"/>
        <v>0</v>
      </c>
      <c r="O340" s="136">
        <f t="shared" si="180"/>
        <v>0</v>
      </c>
      <c r="P340" s="136">
        <f t="shared" si="180"/>
        <v>0</v>
      </c>
      <c r="Q340" s="136">
        <f t="shared" si="180"/>
        <v>0</v>
      </c>
      <c r="R340" s="136">
        <f t="shared" si="180"/>
        <v>0</v>
      </c>
      <c r="S340" s="136">
        <f t="shared" si="180"/>
        <v>0</v>
      </c>
      <c r="T340" s="136">
        <f t="shared" si="180"/>
        <v>0</v>
      </c>
      <c r="U340" s="136">
        <f t="shared" si="180"/>
        <v>0</v>
      </c>
      <c r="V340" s="136">
        <f t="shared" si="180"/>
        <v>0</v>
      </c>
      <c r="W340" s="136">
        <f t="shared" si="180"/>
        <v>0</v>
      </c>
      <c r="X340" s="136">
        <f t="shared" si="180"/>
        <v>0</v>
      </c>
      <c r="Y340" s="136">
        <f t="shared" si="180"/>
        <v>0</v>
      </c>
      <c r="Z340" s="136">
        <f t="shared" si="180"/>
        <v>0</v>
      </c>
      <c r="AA340" s="136">
        <f t="shared" si="180"/>
        <v>-68650</v>
      </c>
      <c r="AB340" s="138">
        <f>AB341</f>
        <v>0</v>
      </c>
    </row>
    <row r="341" spans="1:28" s="56" customFormat="1" ht="37.5">
      <c r="A341" s="82"/>
      <c r="B341" s="113"/>
      <c r="C341" s="43" t="s">
        <v>100</v>
      </c>
      <c r="D341" s="110">
        <v>905</v>
      </c>
      <c r="E341" s="44" t="s">
        <v>14</v>
      </c>
      <c r="F341" s="44" t="s">
        <v>28</v>
      </c>
      <c r="G341" s="57">
        <v>5030010030</v>
      </c>
      <c r="H341" s="44" t="s">
        <v>101</v>
      </c>
      <c r="I341" s="136">
        <f t="shared" si="172"/>
        <v>5124350</v>
      </c>
      <c r="J341" s="136">
        <v>5075022.5199999996</v>
      </c>
      <c r="K341" s="136">
        <f t="shared" si="168"/>
        <v>49327.480000000447</v>
      </c>
      <c r="L341" s="137">
        <v>5193000</v>
      </c>
      <c r="M341" s="137"/>
      <c r="N341" s="137"/>
      <c r="O341" s="136"/>
      <c r="P341" s="136"/>
      <c r="Q341" s="136"/>
      <c r="R341" s="136"/>
      <c r="S341" s="136"/>
      <c r="T341" s="136"/>
      <c r="U341" s="136"/>
      <c r="V341" s="136"/>
      <c r="W341" s="136"/>
      <c r="X341" s="136"/>
      <c r="Y341" s="136"/>
      <c r="Z341" s="136"/>
      <c r="AA341" s="136">
        <v>-68650</v>
      </c>
      <c r="AB341" s="138"/>
    </row>
    <row r="342" spans="1:28" s="56" customFormat="1" ht="37.5">
      <c r="A342" s="82"/>
      <c r="B342" s="113"/>
      <c r="C342" s="43" t="s">
        <v>78</v>
      </c>
      <c r="D342" s="110">
        <v>905</v>
      </c>
      <c r="E342" s="44" t="s">
        <v>36</v>
      </c>
      <c r="F342" s="44" t="s">
        <v>79</v>
      </c>
      <c r="G342" s="57"/>
      <c r="H342" s="44"/>
      <c r="I342" s="136">
        <f t="shared" si="172"/>
        <v>45685400</v>
      </c>
      <c r="J342" s="136">
        <f>J343+J353</f>
        <v>45685400</v>
      </c>
      <c r="K342" s="136">
        <f t="shared" si="168"/>
        <v>0</v>
      </c>
      <c r="L342" s="137">
        <f t="shared" ref="L342:T346" si="181">L343</f>
        <v>15000000</v>
      </c>
      <c r="M342" s="137">
        <f t="shared" si="181"/>
        <v>0</v>
      </c>
      <c r="N342" s="137">
        <f t="shared" si="181"/>
        <v>0</v>
      </c>
      <c r="O342" s="136">
        <f t="shared" si="181"/>
        <v>0</v>
      </c>
      <c r="P342" s="136">
        <f t="shared" si="181"/>
        <v>0</v>
      </c>
      <c r="Q342" s="136">
        <f t="shared" si="181"/>
        <v>0</v>
      </c>
      <c r="R342" s="136">
        <f t="shared" si="181"/>
        <v>0</v>
      </c>
      <c r="S342" s="136">
        <f t="shared" si="181"/>
        <v>0</v>
      </c>
      <c r="T342" s="136">
        <f t="shared" si="181"/>
        <v>0</v>
      </c>
      <c r="U342" s="136">
        <f>U343+U348</f>
        <v>14381100</v>
      </c>
      <c r="V342" s="136">
        <f>V343</f>
        <v>0</v>
      </c>
      <c r="W342" s="136">
        <f>W343+W348+W353</f>
        <v>0</v>
      </c>
      <c r="X342" s="136">
        <f>X343</f>
        <v>0</v>
      </c>
      <c r="Y342" s="136">
        <f>Y343+Y353</f>
        <v>16304300</v>
      </c>
      <c r="Z342" s="136">
        <f>Z343+Z353</f>
        <v>0</v>
      </c>
      <c r="AA342" s="136">
        <f>AA343+AA353</f>
        <v>0</v>
      </c>
      <c r="AB342" s="138">
        <f>AB343+AB353</f>
        <v>0</v>
      </c>
    </row>
    <row r="343" spans="1:28" s="56" customFormat="1" ht="56.25">
      <c r="A343" s="82"/>
      <c r="B343" s="113"/>
      <c r="C343" s="43" t="s">
        <v>80</v>
      </c>
      <c r="D343" s="110">
        <v>905</v>
      </c>
      <c r="E343" s="44" t="s">
        <v>36</v>
      </c>
      <c r="F343" s="44" t="s">
        <v>14</v>
      </c>
      <c r="G343" s="57"/>
      <c r="H343" s="44"/>
      <c r="I343" s="136">
        <f t="shared" si="172"/>
        <v>15000000</v>
      </c>
      <c r="J343" s="136">
        <f>J344</f>
        <v>15000000</v>
      </c>
      <c r="K343" s="136">
        <f t="shared" si="168"/>
        <v>0</v>
      </c>
      <c r="L343" s="137">
        <f t="shared" si="181"/>
        <v>15000000</v>
      </c>
      <c r="M343" s="137">
        <f t="shared" si="181"/>
        <v>0</v>
      </c>
      <c r="N343" s="137">
        <f t="shared" si="181"/>
        <v>0</v>
      </c>
      <c r="O343" s="136">
        <f t="shared" si="181"/>
        <v>0</v>
      </c>
      <c r="P343" s="136">
        <f t="shared" si="181"/>
        <v>0</v>
      </c>
      <c r="Q343" s="136">
        <f t="shared" si="181"/>
        <v>0</v>
      </c>
      <c r="R343" s="136">
        <f t="shared" si="181"/>
        <v>0</v>
      </c>
      <c r="S343" s="136">
        <f t="shared" si="181"/>
        <v>0</v>
      </c>
      <c r="T343" s="136">
        <f t="shared" si="181"/>
        <v>0</v>
      </c>
      <c r="U343" s="136">
        <f>U344</f>
        <v>0</v>
      </c>
      <c r="V343" s="136">
        <f>V344</f>
        <v>0</v>
      </c>
      <c r="W343" s="136">
        <f>W344</f>
        <v>0</v>
      </c>
      <c r="X343" s="136">
        <f>X344</f>
        <v>0</v>
      </c>
      <c r="Y343" s="136">
        <f t="shared" ref="Y343:AB346" si="182">Y344</f>
        <v>0</v>
      </c>
      <c r="Z343" s="136">
        <f t="shared" si="182"/>
        <v>0</v>
      </c>
      <c r="AA343" s="136">
        <f t="shared" si="182"/>
        <v>0</v>
      </c>
      <c r="AB343" s="138">
        <f t="shared" si="182"/>
        <v>0</v>
      </c>
    </row>
    <row r="344" spans="1:28" s="56" customFormat="1" ht="37.5">
      <c r="A344" s="82"/>
      <c r="B344" s="113"/>
      <c r="C344" s="43" t="s">
        <v>118</v>
      </c>
      <c r="D344" s="110">
        <v>905</v>
      </c>
      <c r="E344" s="44" t="s">
        <v>36</v>
      </c>
      <c r="F344" s="44" t="s">
        <v>14</v>
      </c>
      <c r="G344" s="57">
        <v>5100000000</v>
      </c>
      <c r="H344" s="44"/>
      <c r="I344" s="136">
        <f t="shared" si="172"/>
        <v>15000000</v>
      </c>
      <c r="J344" s="136">
        <f>J345</f>
        <v>15000000</v>
      </c>
      <c r="K344" s="136">
        <f t="shared" si="168"/>
        <v>0</v>
      </c>
      <c r="L344" s="137">
        <f t="shared" si="181"/>
        <v>15000000</v>
      </c>
      <c r="M344" s="137">
        <f t="shared" si="181"/>
        <v>0</v>
      </c>
      <c r="N344" s="137">
        <f t="shared" si="181"/>
        <v>0</v>
      </c>
      <c r="O344" s="136">
        <f t="shared" si="181"/>
        <v>0</v>
      </c>
      <c r="P344" s="136">
        <f t="shared" si="181"/>
        <v>0</v>
      </c>
      <c r="Q344" s="136">
        <f t="shared" si="181"/>
        <v>0</v>
      </c>
      <c r="R344" s="136">
        <f t="shared" si="181"/>
        <v>0</v>
      </c>
      <c r="S344" s="136">
        <f t="shared" si="181"/>
        <v>0</v>
      </c>
      <c r="T344" s="136">
        <f t="shared" si="181"/>
        <v>0</v>
      </c>
      <c r="U344" s="136">
        <f>U345</f>
        <v>0</v>
      </c>
      <c r="V344" s="136">
        <f>V345</f>
        <v>0</v>
      </c>
      <c r="W344" s="136">
        <f>W345</f>
        <v>0</v>
      </c>
      <c r="X344" s="136">
        <f>X345</f>
        <v>0</v>
      </c>
      <c r="Y344" s="136">
        <f t="shared" si="182"/>
        <v>0</v>
      </c>
      <c r="Z344" s="136">
        <f t="shared" si="182"/>
        <v>0</v>
      </c>
      <c r="AA344" s="136">
        <f t="shared" si="182"/>
        <v>0</v>
      </c>
      <c r="AB344" s="138">
        <f t="shared" si="182"/>
        <v>0</v>
      </c>
    </row>
    <row r="345" spans="1:28" s="56" customFormat="1" ht="37.5">
      <c r="A345" s="82"/>
      <c r="B345" s="113"/>
      <c r="C345" s="43" t="s">
        <v>119</v>
      </c>
      <c r="D345" s="110">
        <v>905</v>
      </c>
      <c r="E345" s="44" t="s">
        <v>36</v>
      </c>
      <c r="F345" s="44" t="s">
        <v>14</v>
      </c>
      <c r="G345" s="57">
        <v>5110000000</v>
      </c>
      <c r="H345" s="44"/>
      <c r="I345" s="136">
        <f t="shared" si="172"/>
        <v>15000000</v>
      </c>
      <c r="J345" s="136">
        <f>J346</f>
        <v>15000000</v>
      </c>
      <c r="K345" s="136">
        <f t="shared" si="168"/>
        <v>0</v>
      </c>
      <c r="L345" s="137">
        <f t="shared" si="181"/>
        <v>15000000</v>
      </c>
      <c r="M345" s="137">
        <f t="shared" si="181"/>
        <v>0</v>
      </c>
      <c r="N345" s="137">
        <f t="shared" si="181"/>
        <v>0</v>
      </c>
      <c r="O345" s="136">
        <f t="shared" si="181"/>
        <v>0</v>
      </c>
      <c r="P345" s="136">
        <f t="shared" si="181"/>
        <v>0</v>
      </c>
      <c r="Q345" s="136">
        <f t="shared" si="181"/>
        <v>0</v>
      </c>
      <c r="R345" s="136">
        <f t="shared" si="181"/>
        <v>0</v>
      </c>
      <c r="S345" s="136">
        <f t="shared" si="181"/>
        <v>0</v>
      </c>
      <c r="T345" s="136">
        <f t="shared" si="181"/>
        <v>0</v>
      </c>
      <c r="U345" s="136">
        <f>U346</f>
        <v>0</v>
      </c>
      <c r="V345" s="136">
        <f>V346</f>
        <v>0</v>
      </c>
      <c r="W345" s="136">
        <f>W346</f>
        <v>0</v>
      </c>
      <c r="X345" s="136">
        <f>X346</f>
        <v>0</v>
      </c>
      <c r="Y345" s="136">
        <f t="shared" si="182"/>
        <v>0</v>
      </c>
      <c r="Z345" s="136">
        <f t="shared" si="182"/>
        <v>0</v>
      </c>
      <c r="AA345" s="136">
        <f t="shared" si="182"/>
        <v>0</v>
      </c>
      <c r="AB345" s="138">
        <f t="shared" si="182"/>
        <v>0</v>
      </c>
    </row>
    <row r="346" spans="1:28" s="56" customFormat="1" ht="37.5">
      <c r="A346" s="82"/>
      <c r="B346" s="113"/>
      <c r="C346" s="43" t="s">
        <v>123</v>
      </c>
      <c r="D346" s="110">
        <v>905</v>
      </c>
      <c r="E346" s="44" t="s">
        <v>36</v>
      </c>
      <c r="F346" s="44" t="s">
        <v>14</v>
      </c>
      <c r="G346" s="57" t="s">
        <v>124</v>
      </c>
      <c r="H346" s="44"/>
      <c r="I346" s="136">
        <f t="shared" si="172"/>
        <v>15000000</v>
      </c>
      <c r="J346" s="136">
        <f>J347</f>
        <v>15000000</v>
      </c>
      <c r="K346" s="136">
        <f t="shared" si="168"/>
        <v>0</v>
      </c>
      <c r="L346" s="137">
        <f t="shared" si="181"/>
        <v>15000000</v>
      </c>
      <c r="M346" s="137">
        <f t="shared" si="181"/>
        <v>0</v>
      </c>
      <c r="N346" s="137">
        <f t="shared" si="181"/>
        <v>0</v>
      </c>
      <c r="O346" s="136">
        <f t="shared" si="181"/>
        <v>0</v>
      </c>
      <c r="P346" s="136">
        <f t="shared" si="181"/>
        <v>0</v>
      </c>
      <c r="Q346" s="136">
        <f t="shared" si="181"/>
        <v>0</v>
      </c>
      <c r="R346" s="136">
        <f t="shared" si="181"/>
        <v>0</v>
      </c>
      <c r="S346" s="136">
        <f t="shared" si="181"/>
        <v>0</v>
      </c>
      <c r="T346" s="136">
        <f t="shared" si="181"/>
        <v>0</v>
      </c>
      <c r="U346" s="136">
        <f>U347</f>
        <v>0</v>
      </c>
      <c r="V346" s="136">
        <f>V347</f>
        <v>0</v>
      </c>
      <c r="W346" s="136">
        <f>W347</f>
        <v>0</v>
      </c>
      <c r="X346" s="136">
        <f>X347</f>
        <v>0</v>
      </c>
      <c r="Y346" s="136">
        <f t="shared" si="182"/>
        <v>0</v>
      </c>
      <c r="Z346" s="136">
        <f t="shared" si="182"/>
        <v>0</v>
      </c>
      <c r="AA346" s="136">
        <f t="shared" si="182"/>
        <v>0</v>
      </c>
      <c r="AB346" s="138">
        <f t="shared" si="182"/>
        <v>0</v>
      </c>
    </row>
    <row r="347" spans="1:28" s="56" customFormat="1">
      <c r="A347" s="82"/>
      <c r="B347" s="113"/>
      <c r="C347" s="43" t="s">
        <v>121</v>
      </c>
      <c r="D347" s="110">
        <v>905</v>
      </c>
      <c r="E347" s="44" t="s">
        <v>36</v>
      </c>
      <c r="F347" s="44" t="s">
        <v>14</v>
      </c>
      <c r="G347" s="57" t="s">
        <v>124</v>
      </c>
      <c r="H347" s="44" t="s">
        <v>122</v>
      </c>
      <c r="I347" s="136">
        <f t="shared" si="172"/>
        <v>15000000</v>
      </c>
      <c r="J347" s="136">
        <v>15000000</v>
      </c>
      <c r="K347" s="136">
        <f t="shared" si="168"/>
        <v>0</v>
      </c>
      <c r="L347" s="137">
        <v>15000000</v>
      </c>
      <c r="M347" s="137"/>
      <c r="N347" s="137"/>
      <c r="O347" s="136"/>
      <c r="P347" s="136"/>
      <c r="Q347" s="136"/>
      <c r="R347" s="136"/>
      <c r="S347" s="136"/>
      <c r="T347" s="136"/>
      <c r="U347" s="136"/>
      <c r="V347" s="136"/>
      <c r="W347" s="136"/>
      <c r="X347" s="136"/>
      <c r="Y347" s="136"/>
      <c r="Z347" s="136"/>
      <c r="AA347" s="136"/>
      <c r="AB347" s="138"/>
    </row>
    <row r="348" spans="1:28" s="56" customFormat="1" hidden="1">
      <c r="A348" s="82"/>
      <c r="B348" s="113"/>
      <c r="C348" s="43" t="s">
        <v>81</v>
      </c>
      <c r="D348" s="110">
        <v>905</v>
      </c>
      <c r="E348" s="44" t="s">
        <v>36</v>
      </c>
      <c r="F348" s="44" t="s">
        <v>16</v>
      </c>
      <c r="G348" s="57"/>
      <c r="H348" s="44"/>
      <c r="I348" s="136">
        <f t="shared" si="172"/>
        <v>0</v>
      </c>
      <c r="J348" s="136"/>
      <c r="K348" s="136"/>
      <c r="L348" s="137"/>
      <c r="M348" s="137"/>
      <c r="N348" s="137"/>
      <c r="O348" s="136"/>
      <c r="P348" s="136"/>
      <c r="Q348" s="136"/>
      <c r="R348" s="136"/>
      <c r="S348" s="136"/>
      <c r="T348" s="136"/>
      <c r="U348" s="136">
        <f>U349</f>
        <v>14381100</v>
      </c>
      <c r="V348" s="136"/>
      <c r="W348" s="136">
        <f>W349</f>
        <v>-14381100</v>
      </c>
      <c r="X348" s="136"/>
      <c r="Y348" s="136"/>
      <c r="Z348" s="136"/>
      <c r="AA348" s="136"/>
      <c r="AB348" s="138"/>
    </row>
    <row r="349" spans="1:28" s="56" customFormat="1" ht="37.5" hidden="1">
      <c r="A349" s="82"/>
      <c r="B349" s="113"/>
      <c r="C349" s="43" t="s">
        <v>118</v>
      </c>
      <c r="D349" s="110">
        <v>905</v>
      </c>
      <c r="E349" s="44" t="s">
        <v>36</v>
      </c>
      <c r="F349" s="44" t="s">
        <v>16</v>
      </c>
      <c r="G349" s="57">
        <v>5100000000</v>
      </c>
      <c r="H349" s="44"/>
      <c r="I349" s="136">
        <f t="shared" si="172"/>
        <v>0</v>
      </c>
      <c r="J349" s="136"/>
      <c r="K349" s="136"/>
      <c r="L349" s="137"/>
      <c r="M349" s="137"/>
      <c r="N349" s="137"/>
      <c r="O349" s="136"/>
      <c r="P349" s="136"/>
      <c r="Q349" s="136"/>
      <c r="R349" s="136"/>
      <c r="S349" s="136"/>
      <c r="T349" s="136"/>
      <c r="U349" s="136">
        <f>U350</f>
        <v>14381100</v>
      </c>
      <c r="V349" s="136"/>
      <c r="W349" s="136">
        <f>W350</f>
        <v>-14381100</v>
      </c>
      <c r="X349" s="136"/>
      <c r="Y349" s="136"/>
      <c r="Z349" s="136"/>
      <c r="AA349" s="136"/>
      <c r="AB349" s="138"/>
    </row>
    <row r="350" spans="1:28" s="56" customFormat="1" ht="37.5" hidden="1">
      <c r="A350" s="82"/>
      <c r="B350" s="113"/>
      <c r="C350" s="43" t="s">
        <v>119</v>
      </c>
      <c r="D350" s="110">
        <v>905</v>
      </c>
      <c r="E350" s="44" t="s">
        <v>36</v>
      </c>
      <c r="F350" s="44" t="s">
        <v>16</v>
      </c>
      <c r="G350" s="57">
        <v>5110000000</v>
      </c>
      <c r="H350" s="44"/>
      <c r="I350" s="136">
        <f t="shared" si="172"/>
        <v>0</v>
      </c>
      <c r="J350" s="136"/>
      <c r="K350" s="136"/>
      <c r="L350" s="137"/>
      <c r="M350" s="137"/>
      <c r="N350" s="137"/>
      <c r="O350" s="136"/>
      <c r="P350" s="136"/>
      <c r="Q350" s="136"/>
      <c r="R350" s="136"/>
      <c r="S350" s="136"/>
      <c r="T350" s="136"/>
      <c r="U350" s="136">
        <f>U351</f>
        <v>14381100</v>
      </c>
      <c r="V350" s="136"/>
      <c r="W350" s="136">
        <f>W351</f>
        <v>-14381100</v>
      </c>
      <c r="X350" s="136"/>
      <c r="Y350" s="136"/>
      <c r="Z350" s="136"/>
      <c r="AA350" s="136"/>
      <c r="AB350" s="138"/>
    </row>
    <row r="351" spans="1:28" s="56" customFormat="1" ht="37.5" hidden="1">
      <c r="A351" s="82"/>
      <c r="B351" s="113"/>
      <c r="C351" s="43" t="s">
        <v>120</v>
      </c>
      <c r="D351" s="110">
        <v>905</v>
      </c>
      <c r="E351" s="44" t="s">
        <v>36</v>
      </c>
      <c r="F351" s="44" t="s">
        <v>16</v>
      </c>
      <c r="G351" s="57">
        <v>5110060040</v>
      </c>
      <c r="H351" s="44"/>
      <c r="I351" s="136">
        <f t="shared" si="172"/>
        <v>0</v>
      </c>
      <c r="J351" s="136"/>
      <c r="K351" s="136"/>
      <c r="L351" s="137"/>
      <c r="M351" s="137"/>
      <c r="N351" s="137"/>
      <c r="O351" s="136"/>
      <c r="P351" s="136"/>
      <c r="Q351" s="136"/>
      <c r="R351" s="136"/>
      <c r="S351" s="136"/>
      <c r="T351" s="136"/>
      <c r="U351" s="136">
        <f>U352</f>
        <v>14381100</v>
      </c>
      <c r="V351" s="136"/>
      <c r="W351" s="136">
        <f>W352</f>
        <v>-14381100</v>
      </c>
      <c r="X351" s="136"/>
      <c r="Y351" s="136"/>
      <c r="Z351" s="136"/>
      <c r="AA351" s="136"/>
      <c r="AB351" s="138"/>
    </row>
    <row r="352" spans="1:28" s="56" customFormat="1" hidden="1">
      <c r="A352" s="82"/>
      <c r="B352" s="113"/>
      <c r="C352" s="43" t="s">
        <v>121</v>
      </c>
      <c r="D352" s="110">
        <v>905</v>
      </c>
      <c r="E352" s="44" t="s">
        <v>36</v>
      </c>
      <c r="F352" s="44" t="s">
        <v>16</v>
      </c>
      <c r="G352" s="57">
        <v>5110060040</v>
      </c>
      <c r="H352" s="44" t="s">
        <v>122</v>
      </c>
      <c r="I352" s="136">
        <f t="shared" si="172"/>
        <v>0</v>
      </c>
      <c r="J352" s="136"/>
      <c r="K352" s="136"/>
      <c r="L352" s="137"/>
      <c r="M352" s="137"/>
      <c r="N352" s="137"/>
      <c r="O352" s="136"/>
      <c r="P352" s="136"/>
      <c r="Q352" s="136"/>
      <c r="R352" s="136"/>
      <c r="S352" s="136"/>
      <c r="T352" s="136"/>
      <c r="U352" s="136">
        <v>14381100</v>
      </c>
      <c r="V352" s="136"/>
      <c r="W352" s="136">
        <v>-14381100</v>
      </c>
      <c r="X352" s="136"/>
      <c r="Y352" s="136"/>
      <c r="Z352" s="136"/>
      <c r="AA352" s="136"/>
      <c r="AB352" s="138"/>
    </row>
    <row r="353" spans="1:28" s="56" customFormat="1">
      <c r="A353" s="82"/>
      <c r="B353" s="113"/>
      <c r="C353" s="43" t="s">
        <v>82</v>
      </c>
      <c r="D353" s="110">
        <v>905</v>
      </c>
      <c r="E353" s="44" t="s">
        <v>36</v>
      </c>
      <c r="F353" s="44" t="s">
        <v>18</v>
      </c>
      <c r="G353" s="57"/>
      <c r="H353" s="44"/>
      <c r="I353" s="136">
        <f t="shared" si="172"/>
        <v>30685400</v>
      </c>
      <c r="J353" s="136">
        <f>J354</f>
        <v>30685400</v>
      </c>
      <c r="K353" s="136">
        <f t="shared" ref="K353:K390" si="183">I353-J353</f>
        <v>0</v>
      </c>
      <c r="L353" s="137"/>
      <c r="M353" s="137"/>
      <c r="N353" s="137"/>
      <c r="O353" s="136"/>
      <c r="P353" s="136"/>
      <c r="Q353" s="136"/>
      <c r="R353" s="136"/>
      <c r="S353" s="136"/>
      <c r="T353" s="136"/>
      <c r="U353" s="136"/>
      <c r="V353" s="136"/>
      <c r="W353" s="136">
        <f>W354</f>
        <v>14381100</v>
      </c>
      <c r="X353" s="136"/>
      <c r="Y353" s="136">
        <f t="shared" ref="Y353:AB356" si="184">Y354</f>
        <v>16304300</v>
      </c>
      <c r="Z353" s="136">
        <f t="shared" si="184"/>
        <v>0</v>
      </c>
      <c r="AA353" s="136">
        <f t="shared" si="184"/>
        <v>0</v>
      </c>
      <c r="AB353" s="138">
        <f t="shared" si="184"/>
        <v>0</v>
      </c>
    </row>
    <row r="354" spans="1:28" s="56" customFormat="1" ht="37.5">
      <c r="A354" s="82"/>
      <c r="B354" s="113"/>
      <c r="C354" s="43" t="s">
        <v>118</v>
      </c>
      <c r="D354" s="110">
        <v>905</v>
      </c>
      <c r="E354" s="44" t="s">
        <v>36</v>
      </c>
      <c r="F354" s="44" t="s">
        <v>18</v>
      </c>
      <c r="G354" s="57">
        <v>5100000000</v>
      </c>
      <c r="H354" s="44"/>
      <c r="I354" s="136">
        <f t="shared" si="172"/>
        <v>30685400</v>
      </c>
      <c r="J354" s="136">
        <f>J355</f>
        <v>30685400</v>
      </c>
      <c r="K354" s="136">
        <f t="shared" si="183"/>
        <v>0</v>
      </c>
      <c r="L354" s="137"/>
      <c r="M354" s="137"/>
      <c r="N354" s="137"/>
      <c r="O354" s="136"/>
      <c r="P354" s="136"/>
      <c r="Q354" s="136"/>
      <c r="R354" s="136"/>
      <c r="S354" s="136"/>
      <c r="T354" s="136"/>
      <c r="U354" s="136"/>
      <c r="V354" s="136"/>
      <c r="W354" s="136">
        <f>W355</f>
        <v>14381100</v>
      </c>
      <c r="X354" s="136"/>
      <c r="Y354" s="136">
        <f t="shared" si="184"/>
        <v>16304300</v>
      </c>
      <c r="Z354" s="136">
        <f t="shared" si="184"/>
        <v>0</v>
      </c>
      <c r="AA354" s="136">
        <f t="shared" si="184"/>
        <v>0</v>
      </c>
      <c r="AB354" s="138">
        <f t="shared" si="184"/>
        <v>0</v>
      </c>
    </row>
    <row r="355" spans="1:28" s="56" customFormat="1" ht="37.5">
      <c r="A355" s="82"/>
      <c r="B355" s="113"/>
      <c r="C355" s="43" t="s">
        <v>119</v>
      </c>
      <c r="D355" s="110">
        <v>905</v>
      </c>
      <c r="E355" s="44" t="s">
        <v>36</v>
      </c>
      <c r="F355" s="44" t="s">
        <v>18</v>
      </c>
      <c r="G355" s="57">
        <v>5110000000</v>
      </c>
      <c r="H355" s="44"/>
      <c r="I355" s="136">
        <f t="shared" si="172"/>
        <v>30685400</v>
      </c>
      <c r="J355" s="136">
        <f>J356</f>
        <v>30685400</v>
      </c>
      <c r="K355" s="136">
        <f t="shared" si="183"/>
        <v>0</v>
      </c>
      <c r="L355" s="137"/>
      <c r="M355" s="137"/>
      <c r="N355" s="137"/>
      <c r="O355" s="136"/>
      <c r="P355" s="136"/>
      <c r="Q355" s="136"/>
      <c r="R355" s="136"/>
      <c r="S355" s="136"/>
      <c r="T355" s="136"/>
      <c r="U355" s="136"/>
      <c r="V355" s="136"/>
      <c r="W355" s="136">
        <f>W356</f>
        <v>14381100</v>
      </c>
      <c r="X355" s="136"/>
      <c r="Y355" s="136">
        <f t="shared" si="184"/>
        <v>16304300</v>
      </c>
      <c r="Z355" s="136">
        <f t="shared" si="184"/>
        <v>0</v>
      </c>
      <c r="AA355" s="136">
        <f t="shared" si="184"/>
        <v>0</v>
      </c>
      <c r="AB355" s="138">
        <f t="shared" si="184"/>
        <v>0</v>
      </c>
    </row>
    <row r="356" spans="1:28" s="56" customFormat="1" ht="37.5">
      <c r="A356" s="82"/>
      <c r="B356" s="113"/>
      <c r="C356" s="43" t="s">
        <v>120</v>
      </c>
      <c r="D356" s="110">
        <v>905</v>
      </c>
      <c r="E356" s="44" t="s">
        <v>36</v>
      </c>
      <c r="F356" s="44" t="s">
        <v>18</v>
      </c>
      <c r="G356" s="57">
        <v>5110060040</v>
      </c>
      <c r="H356" s="44"/>
      <c r="I356" s="136">
        <f t="shared" si="172"/>
        <v>30685400</v>
      </c>
      <c r="J356" s="136">
        <f>J357</f>
        <v>30685400</v>
      </c>
      <c r="K356" s="136">
        <f t="shared" si="183"/>
        <v>0</v>
      </c>
      <c r="L356" s="137"/>
      <c r="M356" s="137"/>
      <c r="N356" s="137"/>
      <c r="O356" s="136"/>
      <c r="P356" s="136"/>
      <c r="Q356" s="136"/>
      <c r="R356" s="136"/>
      <c r="S356" s="136"/>
      <c r="T356" s="136"/>
      <c r="U356" s="136"/>
      <c r="V356" s="136"/>
      <c r="W356" s="136">
        <f>W357</f>
        <v>14381100</v>
      </c>
      <c r="X356" s="136"/>
      <c r="Y356" s="136">
        <f t="shared" si="184"/>
        <v>16304300</v>
      </c>
      <c r="Z356" s="136">
        <f t="shared" si="184"/>
        <v>0</v>
      </c>
      <c r="AA356" s="136">
        <f t="shared" si="184"/>
        <v>0</v>
      </c>
      <c r="AB356" s="138">
        <f t="shared" si="184"/>
        <v>0</v>
      </c>
    </row>
    <row r="357" spans="1:28" s="56" customFormat="1">
      <c r="A357" s="82"/>
      <c r="B357" s="113"/>
      <c r="C357" s="43" t="s">
        <v>121</v>
      </c>
      <c r="D357" s="110">
        <v>905</v>
      </c>
      <c r="E357" s="44" t="s">
        <v>36</v>
      </c>
      <c r="F357" s="44" t="s">
        <v>18</v>
      </c>
      <c r="G357" s="57">
        <v>5110060040</v>
      </c>
      <c r="H357" s="44" t="s">
        <v>122</v>
      </c>
      <c r="I357" s="136">
        <f t="shared" si="172"/>
        <v>30685400</v>
      </c>
      <c r="J357" s="136">
        <v>30685400</v>
      </c>
      <c r="K357" s="136">
        <f t="shared" si="183"/>
        <v>0</v>
      </c>
      <c r="L357" s="137"/>
      <c r="M357" s="137"/>
      <c r="N357" s="137"/>
      <c r="O357" s="136"/>
      <c r="P357" s="136"/>
      <c r="Q357" s="136"/>
      <c r="R357" s="136"/>
      <c r="S357" s="136"/>
      <c r="T357" s="136"/>
      <c r="U357" s="136"/>
      <c r="V357" s="136"/>
      <c r="W357" s="136">
        <v>14381100</v>
      </c>
      <c r="X357" s="136"/>
      <c r="Y357" s="136">
        <v>16304300</v>
      </c>
      <c r="Z357" s="136"/>
      <c r="AA357" s="136"/>
      <c r="AB357" s="138"/>
    </row>
    <row r="358" spans="1:28" s="133" customFormat="1" ht="36.75" customHeight="1">
      <c r="A358" s="75"/>
      <c r="B358" s="113" t="s">
        <v>45</v>
      </c>
      <c r="C358" s="68" t="s">
        <v>405</v>
      </c>
      <c r="D358" s="127">
        <v>910</v>
      </c>
      <c r="E358" s="83"/>
      <c r="F358" s="83"/>
      <c r="G358" s="74"/>
      <c r="H358" s="83"/>
      <c r="I358" s="130">
        <f t="shared" si="172"/>
        <v>8993900</v>
      </c>
      <c r="J358" s="130">
        <f>J359</f>
        <v>8976144.1099999994</v>
      </c>
      <c r="K358" s="130">
        <f t="shared" si="183"/>
        <v>17755.890000000596</v>
      </c>
      <c r="L358" s="131">
        <f t="shared" ref="L358:AB358" si="185">L359</f>
        <v>6571100</v>
      </c>
      <c r="M358" s="131">
        <f t="shared" si="185"/>
        <v>0</v>
      </c>
      <c r="N358" s="131">
        <f t="shared" si="185"/>
        <v>0</v>
      </c>
      <c r="O358" s="130">
        <f t="shared" si="185"/>
        <v>19000</v>
      </c>
      <c r="P358" s="130">
        <f t="shared" si="185"/>
        <v>34600</v>
      </c>
      <c r="Q358" s="130">
        <f t="shared" si="185"/>
        <v>6500</v>
      </c>
      <c r="R358" s="130">
        <f t="shared" si="185"/>
        <v>0</v>
      </c>
      <c r="S358" s="130">
        <f t="shared" si="185"/>
        <v>960500</v>
      </c>
      <c r="T358" s="130">
        <f t="shared" si="185"/>
        <v>580000</v>
      </c>
      <c r="U358" s="130">
        <f t="shared" si="185"/>
        <v>16000</v>
      </c>
      <c r="V358" s="130">
        <f t="shared" si="185"/>
        <v>580000</v>
      </c>
      <c r="W358" s="130">
        <f t="shared" si="185"/>
        <v>0</v>
      </c>
      <c r="X358" s="130">
        <f t="shared" si="185"/>
        <v>226200</v>
      </c>
      <c r="Y358" s="130">
        <f t="shared" si="185"/>
        <v>0</v>
      </c>
      <c r="Z358" s="130">
        <f t="shared" si="185"/>
        <v>0</v>
      </c>
      <c r="AA358" s="130">
        <f t="shared" si="185"/>
        <v>0</v>
      </c>
      <c r="AB358" s="132">
        <f t="shared" si="185"/>
        <v>0</v>
      </c>
    </row>
    <row r="359" spans="1:28" s="56" customFormat="1">
      <c r="A359" s="82"/>
      <c r="B359" s="113"/>
      <c r="C359" s="43" t="s">
        <v>13</v>
      </c>
      <c r="D359" s="110">
        <v>910</v>
      </c>
      <c r="E359" s="44" t="s">
        <v>14</v>
      </c>
      <c r="F359" s="44" t="s">
        <v>79</v>
      </c>
      <c r="G359" s="57"/>
      <c r="H359" s="44"/>
      <c r="I359" s="136">
        <f t="shared" si="172"/>
        <v>8993900</v>
      </c>
      <c r="J359" s="136">
        <f>J360+J370</f>
        <v>8976144.1099999994</v>
      </c>
      <c r="K359" s="136">
        <f t="shared" si="183"/>
        <v>17755.890000000596</v>
      </c>
      <c r="L359" s="137">
        <f t="shared" ref="L359:AB359" si="186">L360+L370</f>
        <v>6571100</v>
      </c>
      <c r="M359" s="137">
        <f t="shared" si="186"/>
        <v>0</v>
      </c>
      <c r="N359" s="137">
        <f t="shared" si="186"/>
        <v>0</v>
      </c>
      <c r="O359" s="136">
        <f t="shared" si="186"/>
        <v>19000</v>
      </c>
      <c r="P359" s="136">
        <f t="shared" si="186"/>
        <v>34600</v>
      </c>
      <c r="Q359" s="136">
        <f t="shared" si="186"/>
        <v>6500</v>
      </c>
      <c r="R359" s="136">
        <f t="shared" si="186"/>
        <v>0</v>
      </c>
      <c r="S359" s="136">
        <f t="shared" si="186"/>
        <v>960500</v>
      </c>
      <c r="T359" s="136">
        <f t="shared" si="186"/>
        <v>580000</v>
      </c>
      <c r="U359" s="136">
        <f t="shared" si="186"/>
        <v>16000</v>
      </c>
      <c r="V359" s="136">
        <f t="shared" si="186"/>
        <v>580000</v>
      </c>
      <c r="W359" s="136">
        <f t="shared" si="186"/>
        <v>0</v>
      </c>
      <c r="X359" s="136">
        <f t="shared" si="186"/>
        <v>226200</v>
      </c>
      <c r="Y359" s="136">
        <f t="shared" si="186"/>
        <v>0</v>
      </c>
      <c r="Z359" s="136">
        <f t="shared" si="186"/>
        <v>0</v>
      </c>
      <c r="AA359" s="136">
        <f t="shared" si="186"/>
        <v>0</v>
      </c>
      <c r="AB359" s="138">
        <f t="shared" si="186"/>
        <v>0</v>
      </c>
    </row>
    <row r="360" spans="1:28" s="56" customFormat="1" ht="37.5">
      <c r="A360" s="82"/>
      <c r="B360" s="113"/>
      <c r="C360" s="43" t="s">
        <v>404</v>
      </c>
      <c r="D360" s="110">
        <v>910</v>
      </c>
      <c r="E360" s="44" t="s">
        <v>14</v>
      </c>
      <c r="F360" s="44" t="s">
        <v>24</v>
      </c>
      <c r="G360" s="57"/>
      <c r="H360" s="44"/>
      <c r="I360" s="136">
        <f t="shared" si="172"/>
        <v>8812675</v>
      </c>
      <c r="J360" s="136">
        <f>J361</f>
        <v>8795420.1099999994</v>
      </c>
      <c r="K360" s="136">
        <f t="shared" si="183"/>
        <v>17254.890000000596</v>
      </c>
      <c r="L360" s="137">
        <f t="shared" ref="L360:AB360" si="187">L361</f>
        <v>6361100</v>
      </c>
      <c r="M360" s="137">
        <f t="shared" si="187"/>
        <v>0</v>
      </c>
      <c r="N360" s="137">
        <f t="shared" si="187"/>
        <v>0</v>
      </c>
      <c r="O360" s="136">
        <f t="shared" si="187"/>
        <v>19000</v>
      </c>
      <c r="P360" s="136">
        <f t="shared" si="187"/>
        <v>34600</v>
      </c>
      <c r="Q360" s="136">
        <f t="shared" si="187"/>
        <v>6500</v>
      </c>
      <c r="R360" s="136">
        <f t="shared" si="187"/>
        <v>0</v>
      </c>
      <c r="S360" s="136">
        <f t="shared" si="187"/>
        <v>960500</v>
      </c>
      <c r="T360" s="136">
        <f t="shared" si="187"/>
        <v>745000</v>
      </c>
      <c r="U360" s="136">
        <f t="shared" si="187"/>
        <v>16000</v>
      </c>
      <c r="V360" s="136">
        <f t="shared" si="187"/>
        <v>580000</v>
      </c>
      <c r="W360" s="136">
        <f t="shared" si="187"/>
        <v>0</v>
      </c>
      <c r="X360" s="136">
        <f t="shared" si="187"/>
        <v>226200</v>
      </c>
      <c r="Y360" s="136">
        <f t="shared" si="187"/>
        <v>-1225</v>
      </c>
      <c r="Z360" s="136">
        <f t="shared" si="187"/>
        <v>0</v>
      </c>
      <c r="AA360" s="136">
        <f t="shared" si="187"/>
        <v>-135000</v>
      </c>
      <c r="AB360" s="138">
        <f t="shared" si="187"/>
        <v>0</v>
      </c>
    </row>
    <row r="361" spans="1:28" s="56" customFormat="1" ht="37.5">
      <c r="A361" s="82"/>
      <c r="B361" s="113"/>
      <c r="C361" s="43" t="s">
        <v>353</v>
      </c>
      <c r="D361" s="110">
        <v>910</v>
      </c>
      <c r="E361" s="44" t="s">
        <v>14</v>
      </c>
      <c r="F361" s="44" t="s">
        <v>24</v>
      </c>
      <c r="G361" s="57">
        <v>9900000000</v>
      </c>
      <c r="H361" s="44"/>
      <c r="I361" s="136">
        <f t="shared" si="172"/>
        <v>8812675</v>
      </c>
      <c r="J361" s="136">
        <f>J362+J365</f>
        <v>8795420.1099999994</v>
      </c>
      <c r="K361" s="136">
        <f t="shared" si="183"/>
        <v>17254.890000000596</v>
      </c>
      <c r="L361" s="137">
        <f t="shared" ref="L361:AB361" si="188">L362+L365</f>
        <v>6361100</v>
      </c>
      <c r="M361" s="137">
        <f t="shared" si="188"/>
        <v>0</v>
      </c>
      <c r="N361" s="137">
        <f t="shared" si="188"/>
        <v>0</v>
      </c>
      <c r="O361" s="136">
        <f t="shared" si="188"/>
        <v>19000</v>
      </c>
      <c r="P361" s="136">
        <f t="shared" si="188"/>
        <v>34600</v>
      </c>
      <c r="Q361" s="136">
        <f t="shared" si="188"/>
        <v>6500</v>
      </c>
      <c r="R361" s="136">
        <f t="shared" si="188"/>
        <v>0</v>
      </c>
      <c r="S361" s="136">
        <f t="shared" si="188"/>
        <v>960500</v>
      </c>
      <c r="T361" s="136">
        <f t="shared" si="188"/>
        <v>745000</v>
      </c>
      <c r="U361" s="136">
        <f t="shared" si="188"/>
        <v>16000</v>
      </c>
      <c r="V361" s="136">
        <f t="shared" si="188"/>
        <v>580000</v>
      </c>
      <c r="W361" s="136">
        <f t="shared" si="188"/>
        <v>0</v>
      </c>
      <c r="X361" s="136">
        <f t="shared" si="188"/>
        <v>226200</v>
      </c>
      <c r="Y361" s="136">
        <f t="shared" si="188"/>
        <v>-1225</v>
      </c>
      <c r="Z361" s="136">
        <f t="shared" si="188"/>
        <v>0</v>
      </c>
      <c r="AA361" s="136">
        <f t="shared" si="188"/>
        <v>-135000</v>
      </c>
      <c r="AB361" s="138">
        <f t="shared" si="188"/>
        <v>0</v>
      </c>
    </row>
    <row r="362" spans="1:28" s="56" customFormat="1" ht="56.25">
      <c r="A362" s="82"/>
      <c r="B362" s="113"/>
      <c r="C362" s="43" t="s">
        <v>367</v>
      </c>
      <c r="D362" s="110">
        <v>910</v>
      </c>
      <c r="E362" s="44" t="s">
        <v>14</v>
      </c>
      <c r="F362" s="44" t="s">
        <v>24</v>
      </c>
      <c r="G362" s="57">
        <v>9910000000</v>
      </c>
      <c r="H362" s="44"/>
      <c r="I362" s="136">
        <f t="shared" si="172"/>
        <v>5031200</v>
      </c>
      <c r="J362" s="136">
        <f>J363</f>
        <v>5031079.3499999996</v>
      </c>
      <c r="K362" s="136">
        <f t="shared" si="183"/>
        <v>120.65000000037253</v>
      </c>
      <c r="L362" s="137">
        <f t="shared" ref="L362:U363" si="189">L363</f>
        <v>3026000</v>
      </c>
      <c r="M362" s="137">
        <f t="shared" si="189"/>
        <v>0</v>
      </c>
      <c r="N362" s="137">
        <f t="shared" si="189"/>
        <v>0</v>
      </c>
      <c r="O362" s="136">
        <f t="shared" si="189"/>
        <v>0</v>
      </c>
      <c r="P362" s="136">
        <f t="shared" si="189"/>
        <v>0</v>
      </c>
      <c r="Q362" s="136">
        <f t="shared" si="189"/>
        <v>0</v>
      </c>
      <c r="R362" s="136">
        <f t="shared" si="189"/>
        <v>0</v>
      </c>
      <c r="S362" s="136">
        <f t="shared" si="189"/>
        <v>454000</v>
      </c>
      <c r="T362" s="136">
        <f t="shared" si="189"/>
        <v>745000</v>
      </c>
      <c r="U362" s="136">
        <f t="shared" si="189"/>
        <v>0</v>
      </c>
      <c r="V362" s="136">
        <f t="shared" ref="V362:AE363" si="190">V363</f>
        <v>580000</v>
      </c>
      <c r="W362" s="136">
        <f t="shared" si="190"/>
        <v>0</v>
      </c>
      <c r="X362" s="136">
        <f t="shared" si="190"/>
        <v>226200</v>
      </c>
      <c r="Y362" s="136">
        <f t="shared" si="190"/>
        <v>0</v>
      </c>
      <c r="Z362" s="136">
        <f t="shared" si="190"/>
        <v>0</v>
      </c>
      <c r="AA362" s="136">
        <f t="shared" si="190"/>
        <v>0</v>
      </c>
      <c r="AB362" s="138">
        <f t="shared" si="190"/>
        <v>0</v>
      </c>
    </row>
    <row r="363" spans="1:28" s="56" customFormat="1" ht="37.5">
      <c r="A363" s="82"/>
      <c r="B363" s="113"/>
      <c r="C363" s="43" t="s">
        <v>96</v>
      </c>
      <c r="D363" s="110">
        <v>910</v>
      </c>
      <c r="E363" s="44" t="s">
        <v>14</v>
      </c>
      <c r="F363" s="44" t="s">
        <v>24</v>
      </c>
      <c r="G363" s="57">
        <v>9910000190</v>
      </c>
      <c r="H363" s="44"/>
      <c r="I363" s="136">
        <f t="shared" si="172"/>
        <v>5031200</v>
      </c>
      <c r="J363" s="136">
        <f>J364</f>
        <v>5031079.3499999996</v>
      </c>
      <c r="K363" s="136">
        <f t="shared" si="183"/>
        <v>120.65000000037253</v>
      </c>
      <c r="L363" s="137">
        <f t="shared" si="189"/>
        <v>3026000</v>
      </c>
      <c r="M363" s="137">
        <f t="shared" si="189"/>
        <v>0</v>
      </c>
      <c r="N363" s="137">
        <f t="shared" si="189"/>
        <v>0</v>
      </c>
      <c r="O363" s="136">
        <f t="shared" si="189"/>
        <v>0</v>
      </c>
      <c r="P363" s="136">
        <f t="shared" si="189"/>
        <v>0</v>
      </c>
      <c r="Q363" s="136">
        <f t="shared" si="189"/>
        <v>0</v>
      </c>
      <c r="R363" s="136">
        <f t="shared" si="189"/>
        <v>0</v>
      </c>
      <c r="S363" s="136">
        <f t="shared" si="189"/>
        <v>454000</v>
      </c>
      <c r="T363" s="136">
        <f t="shared" si="189"/>
        <v>745000</v>
      </c>
      <c r="U363" s="136">
        <f t="shared" si="189"/>
        <v>0</v>
      </c>
      <c r="V363" s="136">
        <f t="shared" si="190"/>
        <v>580000</v>
      </c>
      <c r="W363" s="136">
        <f t="shared" si="190"/>
        <v>0</v>
      </c>
      <c r="X363" s="136">
        <f t="shared" si="190"/>
        <v>226200</v>
      </c>
      <c r="Y363" s="136">
        <f t="shared" si="190"/>
        <v>0</v>
      </c>
      <c r="Z363" s="136">
        <f t="shared" si="190"/>
        <v>0</v>
      </c>
      <c r="AA363" s="136">
        <f t="shared" si="190"/>
        <v>0</v>
      </c>
      <c r="AB363" s="138">
        <f t="shared" si="190"/>
        <v>0</v>
      </c>
    </row>
    <row r="364" spans="1:28" s="56" customFormat="1" ht="75">
      <c r="A364" s="82"/>
      <c r="B364" s="113"/>
      <c r="C364" s="43" t="s">
        <v>97</v>
      </c>
      <c r="D364" s="110">
        <v>910</v>
      </c>
      <c r="E364" s="44" t="s">
        <v>14</v>
      </c>
      <c r="F364" s="44" t="s">
        <v>24</v>
      </c>
      <c r="G364" s="57">
        <v>9910000190</v>
      </c>
      <c r="H364" s="44" t="s">
        <v>98</v>
      </c>
      <c r="I364" s="136">
        <f t="shared" si="172"/>
        <v>5031200</v>
      </c>
      <c r="J364" s="136">
        <v>5031079.3499999996</v>
      </c>
      <c r="K364" s="136">
        <f t="shared" si="183"/>
        <v>120.65000000037253</v>
      </c>
      <c r="L364" s="137">
        <v>3026000</v>
      </c>
      <c r="M364" s="137"/>
      <c r="N364" s="137"/>
      <c r="O364" s="136"/>
      <c r="P364" s="136"/>
      <c r="Q364" s="136"/>
      <c r="R364" s="136"/>
      <c r="S364" s="136">
        <v>454000</v>
      </c>
      <c r="T364" s="136">
        <v>745000</v>
      </c>
      <c r="U364" s="136"/>
      <c r="V364" s="136">
        <v>580000</v>
      </c>
      <c r="W364" s="136"/>
      <c r="X364" s="136">
        <v>226200</v>
      </c>
      <c r="Y364" s="136"/>
      <c r="Z364" s="136"/>
      <c r="AA364" s="136"/>
      <c r="AB364" s="138"/>
    </row>
    <row r="365" spans="1:28" s="56" customFormat="1" ht="56.25">
      <c r="A365" s="82"/>
      <c r="B365" s="113"/>
      <c r="C365" s="43" t="s">
        <v>368</v>
      </c>
      <c r="D365" s="110">
        <v>910</v>
      </c>
      <c r="E365" s="44" t="s">
        <v>14</v>
      </c>
      <c r="F365" s="44" t="s">
        <v>24</v>
      </c>
      <c r="G365" s="57">
        <v>9920000000</v>
      </c>
      <c r="H365" s="44"/>
      <c r="I365" s="136">
        <f t="shared" si="172"/>
        <v>3781475</v>
      </c>
      <c r="J365" s="136">
        <f>J366</f>
        <v>3764340.76</v>
      </c>
      <c r="K365" s="136">
        <f t="shared" si="183"/>
        <v>17134.240000000224</v>
      </c>
      <c r="L365" s="137">
        <f t="shared" ref="L365:AB365" si="191">L366</f>
        <v>3335100</v>
      </c>
      <c r="M365" s="137">
        <f t="shared" si="191"/>
        <v>0</v>
      </c>
      <c r="N365" s="137">
        <f t="shared" si="191"/>
        <v>0</v>
      </c>
      <c r="O365" s="136">
        <f t="shared" si="191"/>
        <v>19000</v>
      </c>
      <c r="P365" s="136">
        <f t="shared" si="191"/>
        <v>34600</v>
      </c>
      <c r="Q365" s="136">
        <f t="shared" si="191"/>
        <v>6500</v>
      </c>
      <c r="R365" s="136">
        <f t="shared" si="191"/>
        <v>0</v>
      </c>
      <c r="S365" s="136">
        <f t="shared" si="191"/>
        <v>506500</v>
      </c>
      <c r="T365" s="136">
        <f t="shared" si="191"/>
        <v>0</v>
      </c>
      <c r="U365" s="136">
        <f t="shared" si="191"/>
        <v>16000</v>
      </c>
      <c r="V365" s="136">
        <f t="shared" si="191"/>
        <v>0</v>
      </c>
      <c r="W365" s="136">
        <f t="shared" si="191"/>
        <v>0</v>
      </c>
      <c r="X365" s="136">
        <f t="shared" si="191"/>
        <v>0</v>
      </c>
      <c r="Y365" s="136">
        <f t="shared" si="191"/>
        <v>-1225</v>
      </c>
      <c r="Z365" s="136">
        <f t="shared" si="191"/>
        <v>0</v>
      </c>
      <c r="AA365" s="136">
        <f t="shared" si="191"/>
        <v>-135000</v>
      </c>
      <c r="AB365" s="138">
        <f t="shared" si="191"/>
        <v>0</v>
      </c>
    </row>
    <row r="366" spans="1:28" s="56" customFormat="1" ht="37.5">
      <c r="A366" s="82"/>
      <c r="B366" s="113"/>
      <c r="C366" s="43" t="s">
        <v>96</v>
      </c>
      <c r="D366" s="110">
        <v>910</v>
      </c>
      <c r="E366" s="44" t="s">
        <v>393</v>
      </c>
      <c r="F366" s="44" t="s">
        <v>24</v>
      </c>
      <c r="G366" s="57">
        <v>9920000190</v>
      </c>
      <c r="H366" s="44"/>
      <c r="I366" s="136">
        <f t="shared" si="172"/>
        <v>3781475</v>
      </c>
      <c r="J366" s="136">
        <f>J367+J369+J368</f>
        <v>3764340.76</v>
      </c>
      <c r="K366" s="136">
        <f t="shared" si="183"/>
        <v>17134.240000000224</v>
      </c>
      <c r="L366" s="137">
        <f>L367+L369</f>
        <v>3335100</v>
      </c>
      <c r="M366" s="137">
        <f>M367+M369</f>
        <v>0</v>
      </c>
      <c r="N366" s="137">
        <f>N367+N369</f>
        <v>0</v>
      </c>
      <c r="O366" s="136">
        <f>O367+O368+O369</f>
        <v>19000</v>
      </c>
      <c r="P366" s="136">
        <f>P367+P369+P368</f>
        <v>34600</v>
      </c>
      <c r="Q366" s="136">
        <f>Q367+Q369+Q368</f>
        <v>6500</v>
      </c>
      <c r="R366" s="136">
        <f>R367+R369</f>
        <v>0</v>
      </c>
      <c r="S366" s="136">
        <f>S367+S369+S368</f>
        <v>506500</v>
      </c>
      <c r="T366" s="136">
        <f>T367+T369+T368</f>
        <v>0</v>
      </c>
      <c r="U366" s="136">
        <f>U367+U369+U368</f>
        <v>16000</v>
      </c>
      <c r="V366" s="136">
        <f t="shared" ref="V366:AB366" si="192">V367+V369</f>
        <v>0</v>
      </c>
      <c r="W366" s="136">
        <f t="shared" si="192"/>
        <v>0</v>
      </c>
      <c r="X366" s="136">
        <f t="shared" si="192"/>
        <v>0</v>
      </c>
      <c r="Y366" s="136">
        <f t="shared" si="192"/>
        <v>-1225</v>
      </c>
      <c r="Z366" s="136">
        <f t="shared" si="192"/>
        <v>0</v>
      </c>
      <c r="AA366" s="136">
        <f t="shared" si="192"/>
        <v>-135000</v>
      </c>
      <c r="AB366" s="138">
        <f t="shared" si="192"/>
        <v>0</v>
      </c>
    </row>
    <row r="367" spans="1:28" s="56" customFormat="1" ht="75">
      <c r="A367" s="82"/>
      <c r="B367" s="113"/>
      <c r="C367" s="43" t="s">
        <v>97</v>
      </c>
      <c r="D367" s="110">
        <v>910</v>
      </c>
      <c r="E367" s="44" t="s">
        <v>14</v>
      </c>
      <c r="F367" s="44" t="s">
        <v>24</v>
      </c>
      <c r="G367" s="57">
        <v>9920000190</v>
      </c>
      <c r="H367" s="44" t="s">
        <v>98</v>
      </c>
      <c r="I367" s="136">
        <f t="shared" si="172"/>
        <v>3698700</v>
      </c>
      <c r="J367" s="136">
        <v>3681566.67</v>
      </c>
      <c r="K367" s="136">
        <f t="shared" si="183"/>
        <v>17133.330000000075</v>
      </c>
      <c r="L367" s="137">
        <v>3333700</v>
      </c>
      <c r="M367" s="137"/>
      <c r="N367" s="137"/>
      <c r="O367" s="136"/>
      <c r="P367" s="136"/>
      <c r="Q367" s="136"/>
      <c r="R367" s="136"/>
      <c r="S367" s="136">
        <v>500000</v>
      </c>
      <c r="T367" s="136"/>
      <c r="U367" s="136"/>
      <c r="V367" s="136"/>
      <c r="W367" s="136"/>
      <c r="X367" s="136"/>
      <c r="Y367" s="136"/>
      <c r="Z367" s="136"/>
      <c r="AA367" s="136">
        <v>-135000</v>
      </c>
      <c r="AB367" s="138"/>
    </row>
    <row r="368" spans="1:28" s="56" customFormat="1" ht="37.5">
      <c r="A368" s="82"/>
      <c r="B368" s="113"/>
      <c r="C368" s="43" t="s">
        <v>100</v>
      </c>
      <c r="D368" s="110">
        <v>910</v>
      </c>
      <c r="E368" s="44" t="s">
        <v>14</v>
      </c>
      <c r="F368" s="44" t="s">
        <v>24</v>
      </c>
      <c r="G368" s="57">
        <v>9920000190</v>
      </c>
      <c r="H368" s="44" t="s">
        <v>101</v>
      </c>
      <c r="I368" s="136">
        <f t="shared" si="172"/>
        <v>82600</v>
      </c>
      <c r="J368" s="136">
        <v>82600</v>
      </c>
      <c r="K368" s="136">
        <f t="shared" si="183"/>
        <v>0</v>
      </c>
      <c r="L368" s="137"/>
      <c r="M368" s="137"/>
      <c r="N368" s="137"/>
      <c r="O368" s="136">
        <v>19000</v>
      </c>
      <c r="P368" s="136">
        <v>34600</v>
      </c>
      <c r="Q368" s="136">
        <v>6500</v>
      </c>
      <c r="R368" s="136"/>
      <c r="S368" s="136">
        <v>6500</v>
      </c>
      <c r="T368" s="136"/>
      <c r="U368" s="136">
        <v>16000</v>
      </c>
      <c r="V368" s="136"/>
      <c r="W368" s="136"/>
      <c r="X368" s="136"/>
      <c r="Y368" s="136"/>
      <c r="Z368" s="136"/>
      <c r="AA368" s="136"/>
      <c r="AB368" s="138"/>
    </row>
    <row r="369" spans="1:1024" s="56" customFormat="1">
      <c r="A369" s="82"/>
      <c r="B369" s="113"/>
      <c r="C369" s="43" t="s">
        <v>103</v>
      </c>
      <c r="D369" s="110">
        <v>910</v>
      </c>
      <c r="E369" s="44" t="s">
        <v>14</v>
      </c>
      <c r="F369" s="44" t="s">
        <v>24</v>
      </c>
      <c r="G369" s="57">
        <v>9920000190</v>
      </c>
      <c r="H369" s="44" t="s">
        <v>104</v>
      </c>
      <c r="I369" s="136">
        <f t="shared" si="172"/>
        <v>175</v>
      </c>
      <c r="J369" s="136">
        <v>174.09</v>
      </c>
      <c r="K369" s="136">
        <f t="shared" si="183"/>
        <v>0.90999999999999659</v>
      </c>
      <c r="L369" s="137">
        <v>1400</v>
      </c>
      <c r="M369" s="137"/>
      <c r="N369" s="137"/>
      <c r="O369" s="136"/>
      <c r="P369" s="136"/>
      <c r="Q369" s="136"/>
      <c r="R369" s="136"/>
      <c r="S369" s="136"/>
      <c r="T369" s="136"/>
      <c r="U369" s="136"/>
      <c r="V369" s="136"/>
      <c r="W369" s="136"/>
      <c r="X369" s="136"/>
      <c r="Y369" s="136">
        <v>-1225</v>
      </c>
      <c r="Z369" s="136"/>
      <c r="AA369" s="136"/>
      <c r="AB369" s="138"/>
    </row>
    <row r="370" spans="1:1024" s="56" customFormat="1">
      <c r="A370" s="82"/>
      <c r="B370" s="113"/>
      <c r="C370" s="43" t="s">
        <v>27</v>
      </c>
      <c r="D370" s="110">
        <v>910</v>
      </c>
      <c r="E370" s="44" t="s">
        <v>14</v>
      </c>
      <c r="F370" s="44" t="s">
        <v>28</v>
      </c>
      <c r="G370" s="57"/>
      <c r="H370" s="44"/>
      <c r="I370" s="136">
        <f t="shared" si="172"/>
        <v>181225</v>
      </c>
      <c r="J370" s="136">
        <f>J371</f>
        <v>180724</v>
      </c>
      <c r="K370" s="136">
        <f t="shared" si="183"/>
        <v>501</v>
      </c>
      <c r="L370" s="137">
        <f t="shared" ref="L370:U373" si="193">L371</f>
        <v>210000</v>
      </c>
      <c r="M370" s="137">
        <f t="shared" si="193"/>
        <v>0</v>
      </c>
      <c r="N370" s="137">
        <f t="shared" si="193"/>
        <v>0</v>
      </c>
      <c r="O370" s="136">
        <f t="shared" si="193"/>
        <v>0</v>
      </c>
      <c r="P370" s="136">
        <f t="shared" si="193"/>
        <v>0</v>
      </c>
      <c r="Q370" s="136">
        <f t="shared" si="193"/>
        <v>0</v>
      </c>
      <c r="R370" s="136">
        <f t="shared" si="193"/>
        <v>0</v>
      </c>
      <c r="S370" s="136">
        <f t="shared" si="193"/>
        <v>0</v>
      </c>
      <c r="T370" s="136">
        <f t="shared" si="193"/>
        <v>-165000</v>
      </c>
      <c r="U370" s="136">
        <f t="shared" si="193"/>
        <v>0</v>
      </c>
      <c r="V370" s="136">
        <f t="shared" ref="V370:AE373" si="194">V371</f>
        <v>0</v>
      </c>
      <c r="W370" s="136">
        <f t="shared" si="194"/>
        <v>0</v>
      </c>
      <c r="X370" s="136">
        <f t="shared" si="194"/>
        <v>0</v>
      </c>
      <c r="Y370" s="136">
        <f t="shared" si="194"/>
        <v>1225</v>
      </c>
      <c r="Z370" s="136">
        <f t="shared" si="194"/>
        <v>0</v>
      </c>
      <c r="AA370" s="136">
        <f t="shared" si="194"/>
        <v>135000</v>
      </c>
      <c r="AB370" s="138">
        <f t="shared" si="194"/>
        <v>0</v>
      </c>
    </row>
    <row r="371" spans="1:1024" s="56" customFormat="1" ht="37.5">
      <c r="A371" s="82"/>
      <c r="B371" s="113"/>
      <c r="C371" s="43" t="s">
        <v>94</v>
      </c>
      <c r="D371" s="110">
        <v>910</v>
      </c>
      <c r="E371" s="44" t="s">
        <v>14</v>
      </c>
      <c r="F371" s="44" t="s">
        <v>28</v>
      </c>
      <c r="G371" s="57">
        <v>5000000000</v>
      </c>
      <c r="H371" s="44"/>
      <c r="I371" s="136">
        <f t="shared" si="172"/>
        <v>181225</v>
      </c>
      <c r="J371" s="136">
        <f>J372</f>
        <v>180724</v>
      </c>
      <c r="K371" s="136">
        <f t="shared" si="183"/>
        <v>501</v>
      </c>
      <c r="L371" s="137">
        <f t="shared" si="193"/>
        <v>210000</v>
      </c>
      <c r="M371" s="137">
        <f t="shared" si="193"/>
        <v>0</v>
      </c>
      <c r="N371" s="137">
        <f t="shared" si="193"/>
        <v>0</v>
      </c>
      <c r="O371" s="136">
        <f t="shared" si="193"/>
        <v>0</v>
      </c>
      <c r="P371" s="136">
        <f t="shared" si="193"/>
        <v>0</v>
      </c>
      <c r="Q371" s="136">
        <f t="shared" si="193"/>
        <v>0</v>
      </c>
      <c r="R371" s="136">
        <f t="shared" si="193"/>
        <v>0</v>
      </c>
      <c r="S371" s="136">
        <f t="shared" si="193"/>
        <v>0</v>
      </c>
      <c r="T371" s="136">
        <f t="shared" si="193"/>
        <v>-165000</v>
      </c>
      <c r="U371" s="136">
        <f t="shared" si="193"/>
        <v>0</v>
      </c>
      <c r="V371" s="136">
        <f t="shared" si="194"/>
        <v>0</v>
      </c>
      <c r="W371" s="136">
        <f t="shared" si="194"/>
        <v>0</v>
      </c>
      <c r="X371" s="136">
        <f t="shared" si="194"/>
        <v>0</v>
      </c>
      <c r="Y371" s="136">
        <f t="shared" si="194"/>
        <v>1225</v>
      </c>
      <c r="Z371" s="136">
        <f t="shared" si="194"/>
        <v>0</v>
      </c>
      <c r="AA371" s="136">
        <f t="shared" si="194"/>
        <v>135000</v>
      </c>
      <c r="AB371" s="138">
        <f t="shared" si="194"/>
        <v>0</v>
      </c>
    </row>
    <row r="372" spans="1:1024" s="56" customFormat="1" ht="37.5">
      <c r="A372" s="82"/>
      <c r="B372" s="113"/>
      <c r="C372" s="43" t="s">
        <v>112</v>
      </c>
      <c r="D372" s="110">
        <v>910</v>
      </c>
      <c r="E372" s="44" t="s">
        <v>14</v>
      </c>
      <c r="F372" s="44" t="s">
        <v>28</v>
      </c>
      <c r="G372" s="57">
        <v>5030000000</v>
      </c>
      <c r="H372" s="44"/>
      <c r="I372" s="136">
        <f t="shared" si="172"/>
        <v>181225</v>
      </c>
      <c r="J372" s="136">
        <f>J373</f>
        <v>180724</v>
      </c>
      <c r="K372" s="136">
        <f t="shared" si="183"/>
        <v>501</v>
      </c>
      <c r="L372" s="137">
        <f t="shared" si="193"/>
        <v>210000</v>
      </c>
      <c r="M372" s="137">
        <f t="shared" si="193"/>
        <v>0</v>
      </c>
      <c r="N372" s="137">
        <f t="shared" si="193"/>
        <v>0</v>
      </c>
      <c r="O372" s="136">
        <f t="shared" si="193"/>
        <v>0</v>
      </c>
      <c r="P372" s="136">
        <f t="shared" si="193"/>
        <v>0</v>
      </c>
      <c r="Q372" s="136">
        <f t="shared" si="193"/>
        <v>0</v>
      </c>
      <c r="R372" s="136">
        <f t="shared" si="193"/>
        <v>0</v>
      </c>
      <c r="S372" s="136">
        <f t="shared" si="193"/>
        <v>0</v>
      </c>
      <c r="T372" s="136">
        <f t="shared" si="193"/>
        <v>-165000</v>
      </c>
      <c r="U372" s="136">
        <f t="shared" si="193"/>
        <v>0</v>
      </c>
      <c r="V372" s="136">
        <f t="shared" si="194"/>
        <v>0</v>
      </c>
      <c r="W372" s="136">
        <f t="shared" si="194"/>
        <v>0</v>
      </c>
      <c r="X372" s="136">
        <f t="shared" si="194"/>
        <v>0</v>
      </c>
      <c r="Y372" s="136">
        <f t="shared" si="194"/>
        <v>1225</v>
      </c>
      <c r="Z372" s="136">
        <f t="shared" si="194"/>
        <v>0</v>
      </c>
      <c r="AA372" s="136">
        <f t="shared" si="194"/>
        <v>135000</v>
      </c>
      <c r="AB372" s="138">
        <f t="shared" si="194"/>
        <v>0</v>
      </c>
    </row>
    <row r="373" spans="1:1024" s="56" customFormat="1" ht="37.5">
      <c r="A373" s="82"/>
      <c r="B373" s="113"/>
      <c r="C373" s="43" t="s">
        <v>113</v>
      </c>
      <c r="D373" s="110">
        <v>910</v>
      </c>
      <c r="E373" s="44" t="s">
        <v>14</v>
      </c>
      <c r="F373" s="44" t="s">
        <v>28</v>
      </c>
      <c r="G373" s="57">
        <v>5030010030</v>
      </c>
      <c r="H373" s="44"/>
      <c r="I373" s="136">
        <f t="shared" si="172"/>
        <v>181225</v>
      </c>
      <c r="J373" s="136">
        <f>J374</f>
        <v>180724</v>
      </c>
      <c r="K373" s="136">
        <f t="shared" si="183"/>
        <v>501</v>
      </c>
      <c r="L373" s="137">
        <f t="shared" si="193"/>
        <v>210000</v>
      </c>
      <c r="M373" s="137">
        <f t="shared" si="193"/>
        <v>0</v>
      </c>
      <c r="N373" s="137">
        <f t="shared" si="193"/>
        <v>0</v>
      </c>
      <c r="O373" s="136">
        <f t="shared" si="193"/>
        <v>0</v>
      </c>
      <c r="P373" s="136">
        <f t="shared" si="193"/>
        <v>0</v>
      </c>
      <c r="Q373" s="136">
        <f t="shared" si="193"/>
        <v>0</v>
      </c>
      <c r="R373" s="136">
        <f t="shared" si="193"/>
        <v>0</v>
      </c>
      <c r="S373" s="136">
        <f t="shared" si="193"/>
        <v>0</v>
      </c>
      <c r="T373" s="136">
        <f t="shared" si="193"/>
        <v>-165000</v>
      </c>
      <c r="U373" s="136">
        <f t="shared" si="193"/>
        <v>0</v>
      </c>
      <c r="V373" s="136">
        <f t="shared" si="194"/>
        <v>0</v>
      </c>
      <c r="W373" s="136">
        <f t="shared" si="194"/>
        <v>0</v>
      </c>
      <c r="X373" s="136">
        <f t="shared" si="194"/>
        <v>0</v>
      </c>
      <c r="Y373" s="136">
        <f t="shared" si="194"/>
        <v>1225</v>
      </c>
      <c r="Z373" s="136">
        <f t="shared" si="194"/>
        <v>0</v>
      </c>
      <c r="AA373" s="136">
        <f t="shared" si="194"/>
        <v>135000</v>
      </c>
      <c r="AB373" s="138">
        <f t="shared" si="194"/>
        <v>0</v>
      </c>
    </row>
    <row r="374" spans="1:1024" s="56" customFormat="1" ht="37.5">
      <c r="A374" s="82"/>
      <c r="B374" s="113"/>
      <c r="C374" s="43" t="s">
        <v>100</v>
      </c>
      <c r="D374" s="110">
        <v>910</v>
      </c>
      <c r="E374" s="44" t="s">
        <v>14</v>
      </c>
      <c r="F374" s="44" t="s">
        <v>28</v>
      </c>
      <c r="G374" s="57">
        <v>5030010030</v>
      </c>
      <c r="H374" s="44" t="s">
        <v>101</v>
      </c>
      <c r="I374" s="136">
        <f t="shared" si="172"/>
        <v>181225</v>
      </c>
      <c r="J374" s="136">
        <v>180724</v>
      </c>
      <c r="K374" s="136">
        <f t="shared" si="183"/>
        <v>501</v>
      </c>
      <c r="L374" s="137">
        <v>210000</v>
      </c>
      <c r="M374" s="137"/>
      <c r="N374" s="137"/>
      <c r="O374" s="136"/>
      <c r="P374" s="136"/>
      <c r="Q374" s="136"/>
      <c r="R374" s="136"/>
      <c r="S374" s="136"/>
      <c r="T374" s="136">
        <v>-165000</v>
      </c>
      <c r="U374" s="136"/>
      <c r="V374" s="136"/>
      <c r="W374" s="136"/>
      <c r="X374" s="136"/>
      <c r="Y374" s="136">
        <v>1225</v>
      </c>
      <c r="Z374" s="136"/>
      <c r="AA374" s="136">
        <v>135000</v>
      </c>
      <c r="AB374" s="138"/>
    </row>
    <row r="375" spans="1:1024" s="133" customFormat="1" ht="56.25">
      <c r="A375" s="75"/>
      <c r="B375" s="113" t="s">
        <v>49</v>
      </c>
      <c r="C375" s="68" t="s">
        <v>406</v>
      </c>
      <c r="D375" s="127">
        <v>919</v>
      </c>
      <c r="E375" s="83"/>
      <c r="F375" s="83"/>
      <c r="G375" s="74"/>
      <c r="H375" s="83"/>
      <c r="I375" s="130">
        <f t="shared" si="172"/>
        <v>32081700</v>
      </c>
      <c r="J375" s="130">
        <f>J382+J376</f>
        <v>31984899.899999999</v>
      </c>
      <c r="K375" s="130">
        <f t="shared" si="183"/>
        <v>96800.10000000149</v>
      </c>
      <c r="L375" s="131">
        <f t="shared" ref="L375:AB375" si="195">L382+L376</f>
        <v>23902100</v>
      </c>
      <c r="M375" s="131">
        <f t="shared" si="195"/>
        <v>0</v>
      </c>
      <c r="N375" s="131">
        <f t="shared" si="195"/>
        <v>0</v>
      </c>
      <c r="O375" s="130">
        <f t="shared" si="195"/>
        <v>0</v>
      </c>
      <c r="P375" s="130">
        <f t="shared" si="195"/>
        <v>0</v>
      </c>
      <c r="Q375" s="130">
        <f t="shared" si="195"/>
        <v>0</v>
      </c>
      <c r="R375" s="130">
        <f t="shared" si="195"/>
        <v>0</v>
      </c>
      <c r="S375" s="130">
        <f t="shared" si="195"/>
        <v>1594600</v>
      </c>
      <c r="T375" s="130">
        <f t="shared" si="195"/>
        <v>0</v>
      </c>
      <c r="U375" s="130">
        <f t="shared" si="195"/>
        <v>200000</v>
      </c>
      <c r="V375" s="130">
        <f t="shared" si="195"/>
        <v>260000</v>
      </c>
      <c r="W375" s="130">
        <f t="shared" si="195"/>
        <v>0</v>
      </c>
      <c r="X375" s="130">
        <f t="shared" si="195"/>
        <v>0</v>
      </c>
      <c r="Y375" s="130">
        <f t="shared" si="195"/>
        <v>6125000</v>
      </c>
      <c r="Z375" s="130">
        <f t="shared" si="195"/>
        <v>0</v>
      </c>
      <c r="AA375" s="130">
        <f t="shared" si="195"/>
        <v>0</v>
      </c>
      <c r="AB375" s="132">
        <f t="shared" si="195"/>
        <v>0</v>
      </c>
    </row>
    <row r="376" spans="1:1024" s="133" customFormat="1">
      <c r="A376" s="75"/>
      <c r="B376" s="113"/>
      <c r="C376" s="43" t="s">
        <v>13</v>
      </c>
      <c r="D376" s="110">
        <v>919</v>
      </c>
      <c r="E376" s="44" t="s">
        <v>14</v>
      </c>
      <c r="F376" s="44" t="s">
        <v>79</v>
      </c>
      <c r="G376" s="57"/>
      <c r="H376" s="44"/>
      <c r="I376" s="136">
        <f t="shared" si="172"/>
        <v>1246600</v>
      </c>
      <c r="J376" s="136">
        <f>J377</f>
        <v>1180805.79</v>
      </c>
      <c r="K376" s="136">
        <f t="shared" si="183"/>
        <v>65794.209999999963</v>
      </c>
      <c r="L376" s="137">
        <f t="shared" ref="L376:U380" si="196">L377</f>
        <v>1044900</v>
      </c>
      <c r="M376" s="137">
        <f t="shared" si="196"/>
        <v>0</v>
      </c>
      <c r="N376" s="137">
        <f t="shared" si="196"/>
        <v>0</v>
      </c>
      <c r="O376" s="136">
        <f t="shared" si="196"/>
        <v>0</v>
      </c>
      <c r="P376" s="136">
        <f t="shared" si="196"/>
        <v>0</v>
      </c>
      <c r="Q376" s="136">
        <f t="shared" si="196"/>
        <v>0</v>
      </c>
      <c r="R376" s="136">
        <f t="shared" si="196"/>
        <v>0</v>
      </c>
      <c r="S376" s="136">
        <f t="shared" si="196"/>
        <v>0</v>
      </c>
      <c r="T376" s="136">
        <f t="shared" si="196"/>
        <v>0</v>
      </c>
      <c r="U376" s="136">
        <f t="shared" si="196"/>
        <v>200000</v>
      </c>
      <c r="V376" s="136">
        <f t="shared" ref="V376:AE380" si="197">V377</f>
        <v>0</v>
      </c>
      <c r="W376" s="136">
        <f t="shared" si="197"/>
        <v>0</v>
      </c>
      <c r="X376" s="136">
        <f t="shared" si="197"/>
        <v>0</v>
      </c>
      <c r="Y376" s="136">
        <f t="shared" si="197"/>
        <v>1700</v>
      </c>
      <c r="Z376" s="136">
        <f t="shared" si="197"/>
        <v>0</v>
      </c>
      <c r="AA376" s="136">
        <f t="shared" si="197"/>
        <v>0</v>
      </c>
      <c r="AB376" s="138">
        <f t="shared" si="197"/>
        <v>0</v>
      </c>
      <c r="ALC376" s="56"/>
      <c r="ALD376" s="56"/>
      <c r="ALE376" s="56"/>
      <c r="ALF376" s="56"/>
      <c r="ALG376" s="56"/>
      <c r="ALH376" s="56"/>
      <c r="ALI376" s="56"/>
      <c r="ALJ376" s="56"/>
      <c r="ALK376" s="56"/>
      <c r="ALL376" s="56"/>
      <c r="ALM376" s="56"/>
      <c r="ALN376" s="56"/>
      <c r="ALO376" s="56"/>
      <c r="ALP376" s="56"/>
      <c r="ALQ376" s="56"/>
      <c r="ALR376" s="56"/>
      <c r="ALS376" s="56"/>
      <c r="ALT376" s="56"/>
      <c r="ALU376" s="56"/>
      <c r="ALV376" s="56"/>
      <c r="ALW376" s="56"/>
      <c r="ALX376" s="56"/>
      <c r="ALY376" s="56"/>
      <c r="ALZ376" s="56"/>
      <c r="AMA376" s="56"/>
      <c r="AMB376" s="56"/>
      <c r="AMC376" s="56"/>
      <c r="AMD376" s="56"/>
      <c r="AME376" s="56"/>
      <c r="AMF376" s="56"/>
      <c r="AMG376" s="56"/>
      <c r="AMH376" s="56"/>
      <c r="AMI376" s="56"/>
      <c r="AMJ376" s="56"/>
    </row>
    <row r="377" spans="1:1024" s="133" customFormat="1">
      <c r="A377" s="75"/>
      <c r="B377" s="113"/>
      <c r="C377" s="43" t="s">
        <v>27</v>
      </c>
      <c r="D377" s="110">
        <v>919</v>
      </c>
      <c r="E377" s="44" t="s">
        <v>14</v>
      </c>
      <c r="F377" s="44" t="s">
        <v>28</v>
      </c>
      <c r="G377" s="57"/>
      <c r="H377" s="44"/>
      <c r="I377" s="136">
        <f t="shared" si="172"/>
        <v>1246600</v>
      </c>
      <c r="J377" s="136">
        <f>J378</f>
        <v>1180805.79</v>
      </c>
      <c r="K377" s="136">
        <f t="shared" si="183"/>
        <v>65794.209999999963</v>
      </c>
      <c r="L377" s="137">
        <f t="shared" si="196"/>
        <v>1044900</v>
      </c>
      <c r="M377" s="137">
        <f t="shared" si="196"/>
        <v>0</v>
      </c>
      <c r="N377" s="137">
        <f t="shared" si="196"/>
        <v>0</v>
      </c>
      <c r="O377" s="136">
        <f t="shared" si="196"/>
        <v>0</v>
      </c>
      <c r="P377" s="136">
        <f t="shared" si="196"/>
        <v>0</v>
      </c>
      <c r="Q377" s="136">
        <f t="shared" si="196"/>
        <v>0</v>
      </c>
      <c r="R377" s="136">
        <f t="shared" si="196"/>
        <v>0</v>
      </c>
      <c r="S377" s="136">
        <f t="shared" si="196"/>
        <v>0</v>
      </c>
      <c r="T377" s="136">
        <f t="shared" si="196"/>
        <v>0</v>
      </c>
      <c r="U377" s="136">
        <f t="shared" si="196"/>
        <v>200000</v>
      </c>
      <c r="V377" s="136">
        <f t="shared" si="197"/>
        <v>0</v>
      </c>
      <c r="W377" s="136">
        <f t="shared" si="197"/>
        <v>0</v>
      </c>
      <c r="X377" s="136">
        <f t="shared" si="197"/>
        <v>0</v>
      </c>
      <c r="Y377" s="136">
        <f t="shared" si="197"/>
        <v>1700</v>
      </c>
      <c r="Z377" s="136">
        <f t="shared" si="197"/>
        <v>0</v>
      </c>
      <c r="AA377" s="136">
        <f t="shared" si="197"/>
        <v>0</v>
      </c>
      <c r="AB377" s="138">
        <f t="shared" si="197"/>
        <v>0</v>
      </c>
      <c r="ALC377" s="56"/>
      <c r="ALD377" s="56"/>
      <c r="ALE377" s="56"/>
      <c r="ALF377" s="56"/>
      <c r="ALG377" s="56"/>
      <c r="ALH377" s="56"/>
      <c r="ALI377" s="56"/>
      <c r="ALJ377" s="56"/>
      <c r="ALK377" s="56"/>
      <c r="ALL377" s="56"/>
      <c r="ALM377" s="56"/>
      <c r="ALN377" s="56"/>
      <c r="ALO377" s="56"/>
      <c r="ALP377" s="56"/>
      <c r="ALQ377" s="56"/>
      <c r="ALR377" s="56"/>
      <c r="ALS377" s="56"/>
      <c r="ALT377" s="56"/>
      <c r="ALU377" s="56"/>
      <c r="ALV377" s="56"/>
      <c r="ALW377" s="56"/>
      <c r="ALX377" s="56"/>
      <c r="ALY377" s="56"/>
      <c r="ALZ377" s="56"/>
      <c r="AMA377" s="56"/>
      <c r="AMB377" s="56"/>
      <c r="AMC377" s="56"/>
      <c r="AMD377" s="56"/>
      <c r="AME377" s="56"/>
      <c r="AMF377" s="56"/>
      <c r="AMG377" s="56"/>
      <c r="AMH377" s="56"/>
      <c r="AMI377" s="56"/>
      <c r="AMJ377" s="56"/>
    </row>
    <row r="378" spans="1:1024" s="133" customFormat="1" ht="37.5">
      <c r="A378" s="75"/>
      <c r="B378" s="113"/>
      <c r="C378" s="43" t="s">
        <v>94</v>
      </c>
      <c r="D378" s="110">
        <v>919</v>
      </c>
      <c r="E378" s="44" t="s">
        <v>14</v>
      </c>
      <c r="F378" s="44" t="s">
        <v>28</v>
      </c>
      <c r="G378" s="57">
        <v>5000000000</v>
      </c>
      <c r="H378" s="44"/>
      <c r="I378" s="136">
        <f t="shared" si="172"/>
        <v>1246600</v>
      </c>
      <c r="J378" s="136">
        <f>J379</f>
        <v>1180805.79</v>
      </c>
      <c r="K378" s="136">
        <f t="shared" si="183"/>
        <v>65794.209999999963</v>
      </c>
      <c r="L378" s="137">
        <f t="shared" si="196"/>
        <v>1044900</v>
      </c>
      <c r="M378" s="137">
        <f t="shared" si="196"/>
        <v>0</v>
      </c>
      <c r="N378" s="137">
        <f t="shared" si="196"/>
        <v>0</v>
      </c>
      <c r="O378" s="136">
        <f t="shared" si="196"/>
        <v>0</v>
      </c>
      <c r="P378" s="136">
        <f t="shared" si="196"/>
        <v>0</v>
      </c>
      <c r="Q378" s="136">
        <f t="shared" si="196"/>
        <v>0</v>
      </c>
      <c r="R378" s="136">
        <f t="shared" si="196"/>
        <v>0</v>
      </c>
      <c r="S378" s="136">
        <f t="shared" si="196"/>
        <v>0</v>
      </c>
      <c r="T378" s="136">
        <f t="shared" si="196"/>
        <v>0</v>
      </c>
      <c r="U378" s="136">
        <f t="shared" si="196"/>
        <v>200000</v>
      </c>
      <c r="V378" s="136">
        <f t="shared" si="197"/>
        <v>0</v>
      </c>
      <c r="W378" s="136">
        <f t="shared" si="197"/>
        <v>0</v>
      </c>
      <c r="X378" s="136">
        <f t="shared" si="197"/>
        <v>0</v>
      </c>
      <c r="Y378" s="136">
        <f t="shared" si="197"/>
        <v>1700</v>
      </c>
      <c r="Z378" s="136">
        <f t="shared" si="197"/>
        <v>0</v>
      </c>
      <c r="AA378" s="136">
        <f t="shared" si="197"/>
        <v>0</v>
      </c>
      <c r="AB378" s="138">
        <f t="shared" si="197"/>
        <v>0</v>
      </c>
      <c r="ALC378" s="56"/>
      <c r="ALD378" s="56"/>
      <c r="ALE378" s="56"/>
      <c r="ALF378" s="56"/>
      <c r="ALG378" s="56"/>
      <c r="ALH378" s="56"/>
      <c r="ALI378" s="56"/>
      <c r="ALJ378" s="56"/>
      <c r="ALK378" s="56"/>
      <c r="ALL378" s="56"/>
      <c r="ALM378" s="56"/>
      <c r="ALN378" s="56"/>
      <c r="ALO378" s="56"/>
      <c r="ALP378" s="56"/>
      <c r="ALQ378" s="56"/>
      <c r="ALR378" s="56"/>
      <c r="ALS378" s="56"/>
      <c r="ALT378" s="56"/>
      <c r="ALU378" s="56"/>
      <c r="ALV378" s="56"/>
      <c r="ALW378" s="56"/>
      <c r="ALX378" s="56"/>
      <c r="ALY378" s="56"/>
      <c r="ALZ378" s="56"/>
      <c r="AMA378" s="56"/>
      <c r="AMB378" s="56"/>
      <c r="AMC378" s="56"/>
      <c r="AMD378" s="56"/>
      <c r="AME378" s="56"/>
      <c r="AMF378" s="56"/>
      <c r="AMG378" s="56"/>
      <c r="AMH378" s="56"/>
      <c r="AMI378" s="56"/>
      <c r="AMJ378" s="56"/>
    </row>
    <row r="379" spans="1:1024" s="133" customFormat="1" ht="37.5">
      <c r="A379" s="75"/>
      <c r="B379" s="113"/>
      <c r="C379" s="43" t="s">
        <v>112</v>
      </c>
      <c r="D379" s="110">
        <v>919</v>
      </c>
      <c r="E379" s="44" t="s">
        <v>14</v>
      </c>
      <c r="F379" s="44" t="s">
        <v>28</v>
      </c>
      <c r="G379" s="57">
        <v>5030000000</v>
      </c>
      <c r="H379" s="44"/>
      <c r="I379" s="136">
        <f t="shared" si="172"/>
        <v>1246600</v>
      </c>
      <c r="J379" s="136">
        <f>J380</f>
        <v>1180805.79</v>
      </c>
      <c r="K379" s="136">
        <f t="shared" si="183"/>
        <v>65794.209999999963</v>
      </c>
      <c r="L379" s="137">
        <f t="shared" si="196"/>
        <v>1044900</v>
      </c>
      <c r="M379" s="137">
        <f t="shared" si="196"/>
        <v>0</v>
      </c>
      <c r="N379" s="137">
        <f t="shared" si="196"/>
        <v>0</v>
      </c>
      <c r="O379" s="136">
        <f t="shared" si="196"/>
        <v>0</v>
      </c>
      <c r="P379" s="136">
        <f t="shared" si="196"/>
        <v>0</v>
      </c>
      <c r="Q379" s="136">
        <f t="shared" si="196"/>
        <v>0</v>
      </c>
      <c r="R379" s="136">
        <f t="shared" si="196"/>
        <v>0</v>
      </c>
      <c r="S379" s="136">
        <f t="shared" si="196"/>
        <v>0</v>
      </c>
      <c r="T379" s="136">
        <f t="shared" si="196"/>
        <v>0</v>
      </c>
      <c r="U379" s="136">
        <f t="shared" si="196"/>
        <v>200000</v>
      </c>
      <c r="V379" s="136">
        <f t="shared" si="197"/>
        <v>0</v>
      </c>
      <c r="W379" s="136">
        <f t="shared" si="197"/>
        <v>0</v>
      </c>
      <c r="X379" s="136">
        <f t="shared" si="197"/>
        <v>0</v>
      </c>
      <c r="Y379" s="136">
        <f t="shared" si="197"/>
        <v>1700</v>
      </c>
      <c r="Z379" s="136">
        <f t="shared" si="197"/>
        <v>0</v>
      </c>
      <c r="AA379" s="136">
        <f t="shared" si="197"/>
        <v>0</v>
      </c>
      <c r="AB379" s="138">
        <f t="shared" si="197"/>
        <v>0</v>
      </c>
      <c r="ALC379" s="56"/>
      <c r="ALD379" s="56"/>
      <c r="ALE379" s="56"/>
      <c r="ALF379" s="56"/>
      <c r="ALG379" s="56"/>
      <c r="ALH379" s="56"/>
      <c r="ALI379" s="56"/>
      <c r="ALJ379" s="56"/>
      <c r="ALK379" s="56"/>
      <c r="ALL379" s="56"/>
      <c r="ALM379" s="56"/>
      <c r="ALN379" s="56"/>
      <c r="ALO379" s="56"/>
      <c r="ALP379" s="56"/>
      <c r="ALQ379" s="56"/>
      <c r="ALR379" s="56"/>
      <c r="ALS379" s="56"/>
      <c r="ALT379" s="56"/>
      <c r="ALU379" s="56"/>
      <c r="ALV379" s="56"/>
      <c r="ALW379" s="56"/>
      <c r="ALX379" s="56"/>
      <c r="ALY379" s="56"/>
      <c r="ALZ379" s="56"/>
      <c r="AMA379" s="56"/>
      <c r="AMB379" s="56"/>
      <c r="AMC379" s="56"/>
      <c r="AMD379" s="56"/>
      <c r="AME379" s="56"/>
      <c r="AMF379" s="56"/>
      <c r="AMG379" s="56"/>
      <c r="AMH379" s="56"/>
      <c r="AMI379" s="56"/>
      <c r="AMJ379" s="56"/>
    </row>
    <row r="380" spans="1:1024" s="133" customFormat="1" ht="37.5">
      <c r="A380" s="75"/>
      <c r="B380" s="113"/>
      <c r="C380" s="43" t="s">
        <v>113</v>
      </c>
      <c r="D380" s="110">
        <v>919</v>
      </c>
      <c r="E380" s="44" t="s">
        <v>14</v>
      </c>
      <c r="F380" s="44" t="s">
        <v>28</v>
      </c>
      <c r="G380" s="57">
        <v>5030010030</v>
      </c>
      <c r="H380" s="44"/>
      <c r="I380" s="136">
        <f t="shared" si="172"/>
        <v>1246600</v>
      </c>
      <c r="J380" s="136">
        <f>J381</f>
        <v>1180805.79</v>
      </c>
      <c r="K380" s="136">
        <f t="shared" si="183"/>
        <v>65794.209999999963</v>
      </c>
      <c r="L380" s="137">
        <f t="shared" si="196"/>
        <v>1044900</v>
      </c>
      <c r="M380" s="137">
        <f t="shared" si="196"/>
        <v>0</v>
      </c>
      <c r="N380" s="137">
        <f t="shared" si="196"/>
        <v>0</v>
      </c>
      <c r="O380" s="136">
        <f t="shared" si="196"/>
        <v>0</v>
      </c>
      <c r="P380" s="136">
        <f t="shared" si="196"/>
        <v>0</v>
      </c>
      <c r="Q380" s="136">
        <f t="shared" si="196"/>
        <v>0</v>
      </c>
      <c r="R380" s="136">
        <f t="shared" si="196"/>
        <v>0</v>
      </c>
      <c r="S380" s="136">
        <f t="shared" si="196"/>
        <v>0</v>
      </c>
      <c r="T380" s="136">
        <f t="shared" si="196"/>
        <v>0</v>
      </c>
      <c r="U380" s="136">
        <f t="shared" si="196"/>
        <v>200000</v>
      </c>
      <c r="V380" s="136">
        <f t="shared" si="197"/>
        <v>0</v>
      </c>
      <c r="W380" s="136">
        <f t="shared" si="197"/>
        <v>0</v>
      </c>
      <c r="X380" s="136">
        <f t="shared" si="197"/>
        <v>0</v>
      </c>
      <c r="Y380" s="136">
        <f t="shared" si="197"/>
        <v>1700</v>
      </c>
      <c r="Z380" s="136">
        <f t="shared" si="197"/>
        <v>0</v>
      </c>
      <c r="AA380" s="136">
        <f t="shared" si="197"/>
        <v>0</v>
      </c>
      <c r="AB380" s="138">
        <f t="shared" si="197"/>
        <v>0</v>
      </c>
      <c r="ALC380" s="56"/>
      <c r="ALD380" s="56"/>
      <c r="ALE380" s="56"/>
      <c r="ALF380" s="56"/>
      <c r="ALG380" s="56"/>
      <c r="ALH380" s="56"/>
      <c r="ALI380" s="56"/>
      <c r="ALJ380" s="56"/>
      <c r="ALK380" s="56"/>
      <c r="ALL380" s="56"/>
      <c r="ALM380" s="56"/>
      <c r="ALN380" s="56"/>
      <c r="ALO380" s="56"/>
      <c r="ALP380" s="56"/>
      <c r="ALQ380" s="56"/>
      <c r="ALR380" s="56"/>
      <c r="ALS380" s="56"/>
      <c r="ALT380" s="56"/>
      <c r="ALU380" s="56"/>
      <c r="ALV380" s="56"/>
      <c r="ALW380" s="56"/>
      <c r="ALX380" s="56"/>
      <c r="ALY380" s="56"/>
      <c r="ALZ380" s="56"/>
      <c r="AMA380" s="56"/>
      <c r="AMB380" s="56"/>
      <c r="AMC380" s="56"/>
      <c r="AMD380" s="56"/>
      <c r="AME380" s="56"/>
      <c r="AMF380" s="56"/>
      <c r="AMG380" s="56"/>
      <c r="AMH380" s="56"/>
      <c r="AMI380" s="56"/>
      <c r="AMJ380" s="56"/>
    </row>
    <row r="381" spans="1:1024" s="133" customFormat="1" ht="37.5">
      <c r="A381" s="75"/>
      <c r="B381" s="113"/>
      <c r="C381" s="43" t="s">
        <v>100</v>
      </c>
      <c r="D381" s="110">
        <v>919</v>
      </c>
      <c r="E381" s="44" t="s">
        <v>14</v>
      </c>
      <c r="F381" s="44" t="s">
        <v>28</v>
      </c>
      <c r="G381" s="57">
        <v>5030010030</v>
      </c>
      <c r="H381" s="44" t="s">
        <v>101</v>
      </c>
      <c r="I381" s="136">
        <f t="shared" si="172"/>
        <v>1246600</v>
      </c>
      <c r="J381" s="136">
        <v>1180805.79</v>
      </c>
      <c r="K381" s="136">
        <f t="shared" si="183"/>
        <v>65794.209999999963</v>
      </c>
      <c r="L381" s="137">
        <v>1044900</v>
      </c>
      <c r="M381" s="137"/>
      <c r="N381" s="137"/>
      <c r="O381" s="136"/>
      <c r="P381" s="136"/>
      <c r="Q381" s="136"/>
      <c r="R381" s="136"/>
      <c r="S381" s="136"/>
      <c r="T381" s="136"/>
      <c r="U381" s="136">
        <v>200000</v>
      </c>
      <c r="V381" s="136"/>
      <c r="W381" s="136"/>
      <c r="X381" s="136"/>
      <c r="Y381" s="136">
        <v>1700</v>
      </c>
      <c r="Z381" s="136"/>
      <c r="AA381" s="136"/>
      <c r="AB381" s="138"/>
      <c r="ALC381" s="56"/>
      <c r="ALD381" s="56"/>
      <c r="ALE381" s="56"/>
      <c r="ALF381" s="56"/>
      <c r="ALG381" s="56"/>
      <c r="ALH381" s="56"/>
      <c r="ALI381" s="56"/>
      <c r="ALJ381" s="56"/>
      <c r="ALK381" s="56"/>
      <c r="ALL381" s="56"/>
      <c r="ALM381" s="56"/>
      <c r="ALN381" s="56"/>
      <c r="ALO381" s="56"/>
      <c r="ALP381" s="56"/>
      <c r="ALQ381" s="56"/>
      <c r="ALR381" s="56"/>
      <c r="ALS381" s="56"/>
      <c r="ALT381" s="56"/>
      <c r="ALU381" s="56"/>
      <c r="ALV381" s="56"/>
      <c r="ALW381" s="56"/>
      <c r="ALX381" s="56"/>
      <c r="ALY381" s="56"/>
      <c r="ALZ381" s="56"/>
      <c r="AMA381" s="56"/>
      <c r="AMB381" s="56"/>
      <c r="AMC381" s="56"/>
      <c r="AMD381" s="56"/>
      <c r="AME381" s="56"/>
      <c r="AMF381" s="56"/>
      <c r="AMG381" s="56"/>
      <c r="AMH381" s="56"/>
      <c r="AMI381" s="56"/>
      <c r="AMJ381" s="56"/>
    </row>
    <row r="382" spans="1:1024" s="56" customFormat="1">
      <c r="A382" s="82"/>
      <c r="B382" s="113"/>
      <c r="C382" s="43" t="s">
        <v>38</v>
      </c>
      <c r="D382" s="110">
        <v>919</v>
      </c>
      <c r="E382" s="44" t="s">
        <v>20</v>
      </c>
      <c r="F382" s="44" t="s">
        <v>79</v>
      </c>
      <c r="G382" s="57"/>
      <c r="H382" s="44"/>
      <c r="I382" s="136">
        <f t="shared" si="172"/>
        <v>30835100</v>
      </c>
      <c r="J382" s="136">
        <f>J383</f>
        <v>30804094.109999999</v>
      </c>
      <c r="K382" s="136">
        <f t="shared" si="183"/>
        <v>31005.890000000596</v>
      </c>
      <c r="L382" s="137">
        <f t="shared" ref="L382:AB382" si="198">L383</f>
        <v>22857200</v>
      </c>
      <c r="M382" s="137">
        <f t="shared" si="198"/>
        <v>0</v>
      </c>
      <c r="N382" s="137">
        <f t="shared" si="198"/>
        <v>0</v>
      </c>
      <c r="O382" s="136">
        <f t="shared" si="198"/>
        <v>0</v>
      </c>
      <c r="P382" s="136">
        <f t="shared" si="198"/>
        <v>0</v>
      </c>
      <c r="Q382" s="136">
        <f t="shared" si="198"/>
        <v>0</v>
      </c>
      <c r="R382" s="136">
        <f t="shared" si="198"/>
        <v>0</v>
      </c>
      <c r="S382" s="136">
        <f t="shared" si="198"/>
        <v>1594600</v>
      </c>
      <c r="T382" s="136">
        <f t="shared" si="198"/>
        <v>0</v>
      </c>
      <c r="U382" s="136">
        <f t="shared" si="198"/>
        <v>0</v>
      </c>
      <c r="V382" s="136">
        <f t="shared" si="198"/>
        <v>260000</v>
      </c>
      <c r="W382" s="136">
        <f t="shared" si="198"/>
        <v>0</v>
      </c>
      <c r="X382" s="136">
        <f t="shared" si="198"/>
        <v>0</v>
      </c>
      <c r="Y382" s="136">
        <f t="shared" si="198"/>
        <v>6123300</v>
      </c>
      <c r="Z382" s="136">
        <f t="shared" si="198"/>
        <v>0</v>
      </c>
      <c r="AA382" s="136">
        <f t="shared" si="198"/>
        <v>0</v>
      </c>
      <c r="AB382" s="138">
        <f t="shared" si="198"/>
        <v>0</v>
      </c>
    </row>
    <row r="383" spans="1:1024" s="56" customFormat="1">
      <c r="A383" s="82"/>
      <c r="B383" s="113"/>
      <c r="C383" s="43" t="s">
        <v>39</v>
      </c>
      <c r="D383" s="110">
        <v>919</v>
      </c>
      <c r="E383" s="44" t="s">
        <v>20</v>
      </c>
      <c r="F383" s="44" t="s">
        <v>22</v>
      </c>
      <c r="G383" s="57"/>
      <c r="H383" s="44"/>
      <c r="I383" s="136">
        <f t="shared" si="172"/>
        <v>30835100</v>
      </c>
      <c r="J383" s="136">
        <f>J384+J392</f>
        <v>30804094.109999999</v>
      </c>
      <c r="K383" s="136">
        <f t="shared" si="183"/>
        <v>31005.890000000596</v>
      </c>
      <c r="L383" s="137">
        <f t="shared" ref="L383:AB383" si="199">L384+L392</f>
        <v>22857200</v>
      </c>
      <c r="M383" s="137">
        <f t="shared" si="199"/>
        <v>0</v>
      </c>
      <c r="N383" s="137">
        <f t="shared" si="199"/>
        <v>0</v>
      </c>
      <c r="O383" s="136">
        <f t="shared" si="199"/>
        <v>0</v>
      </c>
      <c r="P383" s="136">
        <f t="shared" si="199"/>
        <v>0</v>
      </c>
      <c r="Q383" s="136">
        <f t="shared" si="199"/>
        <v>0</v>
      </c>
      <c r="R383" s="136">
        <f t="shared" si="199"/>
        <v>0</v>
      </c>
      <c r="S383" s="136">
        <f t="shared" si="199"/>
        <v>1594600</v>
      </c>
      <c r="T383" s="136">
        <f t="shared" si="199"/>
        <v>0</v>
      </c>
      <c r="U383" s="136">
        <f t="shared" si="199"/>
        <v>0</v>
      </c>
      <c r="V383" s="136">
        <f t="shared" si="199"/>
        <v>260000</v>
      </c>
      <c r="W383" s="136">
        <f t="shared" si="199"/>
        <v>0</v>
      </c>
      <c r="X383" s="136">
        <f t="shared" si="199"/>
        <v>0</v>
      </c>
      <c r="Y383" s="136">
        <f t="shared" si="199"/>
        <v>6123300</v>
      </c>
      <c r="Z383" s="136">
        <f t="shared" si="199"/>
        <v>0</v>
      </c>
      <c r="AA383" s="136">
        <f t="shared" si="199"/>
        <v>0</v>
      </c>
      <c r="AB383" s="138">
        <f t="shared" si="199"/>
        <v>0</v>
      </c>
    </row>
    <row r="384" spans="1:1024" s="56" customFormat="1" ht="37.5">
      <c r="A384" s="82"/>
      <c r="B384" s="113"/>
      <c r="C384" s="43" t="s">
        <v>94</v>
      </c>
      <c r="D384" s="110">
        <v>919</v>
      </c>
      <c r="E384" s="44" t="s">
        <v>20</v>
      </c>
      <c r="F384" s="44" t="s">
        <v>22</v>
      </c>
      <c r="G384" s="57">
        <v>5000000000</v>
      </c>
      <c r="H384" s="44"/>
      <c r="I384" s="136">
        <f t="shared" si="172"/>
        <v>12842600</v>
      </c>
      <c r="J384" s="136">
        <f>J385</f>
        <v>12815911.109999999</v>
      </c>
      <c r="K384" s="136">
        <f t="shared" si="183"/>
        <v>26688.890000000596</v>
      </c>
      <c r="L384" s="137">
        <f t="shared" ref="L384:AB384" si="200">L385</f>
        <v>11249700</v>
      </c>
      <c r="M384" s="137">
        <f t="shared" si="200"/>
        <v>0</v>
      </c>
      <c r="N384" s="137">
        <f t="shared" si="200"/>
        <v>0</v>
      </c>
      <c r="O384" s="136">
        <f t="shared" si="200"/>
        <v>0</v>
      </c>
      <c r="P384" s="136">
        <f t="shared" si="200"/>
        <v>0</v>
      </c>
      <c r="Q384" s="136">
        <f t="shared" si="200"/>
        <v>0</v>
      </c>
      <c r="R384" s="136">
        <f t="shared" si="200"/>
        <v>0</v>
      </c>
      <c r="S384" s="136">
        <f t="shared" si="200"/>
        <v>1594600</v>
      </c>
      <c r="T384" s="136">
        <f t="shared" si="200"/>
        <v>0</v>
      </c>
      <c r="U384" s="136">
        <f t="shared" si="200"/>
        <v>0</v>
      </c>
      <c r="V384" s="136">
        <f t="shared" si="200"/>
        <v>0</v>
      </c>
      <c r="W384" s="136">
        <f t="shared" si="200"/>
        <v>0</v>
      </c>
      <c r="X384" s="136">
        <f t="shared" si="200"/>
        <v>0</v>
      </c>
      <c r="Y384" s="136">
        <f t="shared" si="200"/>
        <v>-1700</v>
      </c>
      <c r="Z384" s="136">
        <f t="shared" si="200"/>
        <v>0</v>
      </c>
      <c r="AA384" s="136">
        <f t="shared" si="200"/>
        <v>0</v>
      </c>
      <c r="AB384" s="138">
        <f t="shared" si="200"/>
        <v>0</v>
      </c>
    </row>
    <row r="385" spans="1:28" s="56" customFormat="1" ht="37.5">
      <c r="A385" s="82"/>
      <c r="B385" s="113"/>
      <c r="C385" s="43" t="s">
        <v>102</v>
      </c>
      <c r="D385" s="110">
        <v>919</v>
      </c>
      <c r="E385" s="44" t="s">
        <v>20</v>
      </c>
      <c r="F385" s="44" t="s">
        <v>22</v>
      </c>
      <c r="G385" s="57">
        <v>5020000000</v>
      </c>
      <c r="H385" s="44"/>
      <c r="I385" s="136">
        <f t="shared" si="172"/>
        <v>12842600</v>
      </c>
      <c r="J385" s="136">
        <f>J386+J389</f>
        <v>12815911.109999999</v>
      </c>
      <c r="K385" s="136">
        <f t="shared" si="183"/>
        <v>26688.890000000596</v>
      </c>
      <c r="L385" s="137">
        <f t="shared" ref="L385:AB385" si="201">L386+L389</f>
        <v>11249700</v>
      </c>
      <c r="M385" s="137">
        <f t="shared" si="201"/>
        <v>0</v>
      </c>
      <c r="N385" s="137">
        <f t="shared" si="201"/>
        <v>0</v>
      </c>
      <c r="O385" s="136">
        <f t="shared" si="201"/>
        <v>0</v>
      </c>
      <c r="P385" s="136">
        <f t="shared" si="201"/>
        <v>0</v>
      </c>
      <c r="Q385" s="136">
        <f t="shared" si="201"/>
        <v>0</v>
      </c>
      <c r="R385" s="136">
        <f t="shared" si="201"/>
        <v>0</v>
      </c>
      <c r="S385" s="136">
        <f t="shared" si="201"/>
        <v>1594600</v>
      </c>
      <c r="T385" s="136">
        <f t="shared" si="201"/>
        <v>0</v>
      </c>
      <c r="U385" s="136">
        <f t="shared" si="201"/>
        <v>0</v>
      </c>
      <c r="V385" s="136">
        <f t="shared" si="201"/>
        <v>0</v>
      </c>
      <c r="W385" s="136">
        <f t="shared" si="201"/>
        <v>0</v>
      </c>
      <c r="X385" s="136">
        <f t="shared" si="201"/>
        <v>0</v>
      </c>
      <c r="Y385" s="136">
        <f t="shared" si="201"/>
        <v>-1700</v>
      </c>
      <c r="Z385" s="136">
        <f t="shared" si="201"/>
        <v>0</v>
      </c>
      <c r="AA385" s="136">
        <f t="shared" si="201"/>
        <v>0</v>
      </c>
      <c r="AB385" s="138">
        <f t="shared" si="201"/>
        <v>0</v>
      </c>
    </row>
    <row r="386" spans="1:28" s="56" customFormat="1" ht="37.5">
      <c r="A386" s="82"/>
      <c r="B386" s="113"/>
      <c r="C386" s="43" t="s">
        <v>96</v>
      </c>
      <c r="D386" s="110">
        <v>919</v>
      </c>
      <c r="E386" s="44" t="s">
        <v>20</v>
      </c>
      <c r="F386" s="44" t="s">
        <v>22</v>
      </c>
      <c r="G386" s="57">
        <v>5020000190</v>
      </c>
      <c r="H386" s="44"/>
      <c r="I386" s="136">
        <f t="shared" si="172"/>
        <v>11330600</v>
      </c>
      <c r="J386" s="136">
        <f>J387+J388</f>
        <v>11303911.109999999</v>
      </c>
      <c r="K386" s="136">
        <f t="shared" si="183"/>
        <v>26688.890000000596</v>
      </c>
      <c r="L386" s="137">
        <f t="shared" ref="L386:AB386" si="202">L387+L388</f>
        <v>9737700</v>
      </c>
      <c r="M386" s="137">
        <f t="shared" si="202"/>
        <v>0</v>
      </c>
      <c r="N386" s="137">
        <f t="shared" si="202"/>
        <v>0</v>
      </c>
      <c r="O386" s="136">
        <f t="shared" si="202"/>
        <v>0</v>
      </c>
      <c r="P386" s="136">
        <f t="shared" si="202"/>
        <v>0</v>
      </c>
      <c r="Q386" s="136">
        <f t="shared" si="202"/>
        <v>0</v>
      </c>
      <c r="R386" s="136">
        <f t="shared" si="202"/>
        <v>0</v>
      </c>
      <c r="S386" s="136">
        <f t="shared" si="202"/>
        <v>1594600</v>
      </c>
      <c r="T386" s="136">
        <f t="shared" si="202"/>
        <v>0</v>
      </c>
      <c r="U386" s="136">
        <f t="shared" si="202"/>
        <v>0</v>
      </c>
      <c r="V386" s="136">
        <f t="shared" si="202"/>
        <v>0</v>
      </c>
      <c r="W386" s="136">
        <f t="shared" si="202"/>
        <v>0</v>
      </c>
      <c r="X386" s="136">
        <f t="shared" si="202"/>
        <v>0</v>
      </c>
      <c r="Y386" s="136">
        <f t="shared" si="202"/>
        <v>-1700</v>
      </c>
      <c r="Z386" s="136">
        <f t="shared" si="202"/>
        <v>0</v>
      </c>
      <c r="AA386" s="136">
        <f t="shared" si="202"/>
        <v>0</v>
      </c>
      <c r="AB386" s="138">
        <f t="shared" si="202"/>
        <v>0</v>
      </c>
    </row>
    <row r="387" spans="1:28" s="56" customFormat="1" ht="75">
      <c r="A387" s="82"/>
      <c r="B387" s="113"/>
      <c r="C387" s="43" t="s">
        <v>97</v>
      </c>
      <c r="D387" s="110">
        <v>919</v>
      </c>
      <c r="E387" s="44" t="s">
        <v>20</v>
      </c>
      <c r="F387" s="44" t="s">
        <v>22</v>
      </c>
      <c r="G387" s="57">
        <v>5020000190</v>
      </c>
      <c r="H387" s="44" t="s">
        <v>98</v>
      </c>
      <c r="I387" s="136">
        <f t="shared" si="172"/>
        <v>11330500</v>
      </c>
      <c r="J387" s="136">
        <v>11303832.109999999</v>
      </c>
      <c r="K387" s="136">
        <f t="shared" si="183"/>
        <v>26667.890000000596</v>
      </c>
      <c r="L387" s="137">
        <v>9735900</v>
      </c>
      <c r="M387" s="137"/>
      <c r="N387" s="137"/>
      <c r="O387" s="136"/>
      <c r="P387" s="136"/>
      <c r="Q387" s="136"/>
      <c r="R387" s="136"/>
      <c r="S387" s="136">
        <v>1594600</v>
      </c>
      <c r="T387" s="136"/>
      <c r="U387" s="136"/>
      <c r="V387" s="136"/>
      <c r="W387" s="136"/>
      <c r="X387" s="136"/>
      <c r="Y387" s="136"/>
      <c r="Z387" s="136"/>
      <c r="AA387" s="136"/>
      <c r="AB387" s="138"/>
    </row>
    <row r="388" spans="1:28" s="56" customFormat="1">
      <c r="A388" s="82"/>
      <c r="B388" s="113"/>
      <c r="C388" s="43" t="s">
        <v>103</v>
      </c>
      <c r="D388" s="110">
        <v>919</v>
      </c>
      <c r="E388" s="44" t="s">
        <v>20</v>
      </c>
      <c r="F388" s="44" t="s">
        <v>22</v>
      </c>
      <c r="G388" s="57">
        <v>5020000190</v>
      </c>
      <c r="H388" s="44" t="s">
        <v>104</v>
      </c>
      <c r="I388" s="136">
        <f t="shared" si="172"/>
        <v>100</v>
      </c>
      <c r="J388" s="136">
        <v>79</v>
      </c>
      <c r="K388" s="136">
        <f t="shared" si="183"/>
        <v>21</v>
      </c>
      <c r="L388" s="137">
        <v>1800</v>
      </c>
      <c r="M388" s="137"/>
      <c r="N388" s="137"/>
      <c r="O388" s="136"/>
      <c r="P388" s="136"/>
      <c r="Q388" s="136"/>
      <c r="R388" s="136"/>
      <c r="S388" s="136"/>
      <c r="T388" s="136"/>
      <c r="U388" s="136"/>
      <c r="V388" s="136"/>
      <c r="W388" s="136"/>
      <c r="X388" s="136"/>
      <c r="Y388" s="136">
        <v>-1700</v>
      </c>
      <c r="Z388" s="136"/>
      <c r="AA388" s="136"/>
      <c r="AB388" s="138"/>
    </row>
    <row r="389" spans="1:28" s="56" customFormat="1" ht="56.25">
      <c r="A389" s="82"/>
      <c r="B389" s="113"/>
      <c r="C389" s="80" t="s">
        <v>106</v>
      </c>
      <c r="D389" s="110">
        <v>919</v>
      </c>
      <c r="E389" s="44" t="s">
        <v>20</v>
      </c>
      <c r="F389" s="44" t="s">
        <v>22</v>
      </c>
      <c r="G389" s="57">
        <v>5020060910</v>
      </c>
      <c r="H389" s="44"/>
      <c r="I389" s="136">
        <f t="shared" si="172"/>
        <v>1512000</v>
      </c>
      <c r="J389" s="136">
        <f>J390+J391</f>
        <v>1512000</v>
      </c>
      <c r="K389" s="136">
        <f t="shared" si="183"/>
        <v>0</v>
      </c>
      <c r="L389" s="137">
        <f t="shared" ref="L389:AB389" si="203">L390+L391</f>
        <v>1512000</v>
      </c>
      <c r="M389" s="137">
        <f t="shared" si="203"/>
        <v>0</v>
      </c>
      <c r="N389" s="137">
        <f t="shared" si="203"/>
        <v>0</v>
      </c>
      <c r="O389" s="136">
        <f t="shared" si="203"/>
        <v>0</v>
      </c>
      <c r="P389" s="136">
        <f t="shared" si="203"/>
        <v>0</v>
      </c>
      <c r="Q389" s="136">
        <f t="shared" si="203"/>
        <v>0</v>
      </c>
      <c r="R389" s="136">
        <f t="shared" si="203"/>
        <v>0</v>
      </c>
      <c r="S389" s="136">
        <f t="shared" si="203"/>
        <v>0</v>
      </c>
      <c r="T389" s="136">
        <f t="shared" si="203"/>
        <v>0</v>
      </c>
      <c r="U389" s="136">
        <f t="shared" si="203"/>
        <v>0</v>
      </c>
      <c r="V389" s="136">
        <f t="shared" si="203"/>
        <v>0</v>
      </c>
      <c r="W389" s="136">
        <f t="shared" si="203"/>
        <v>0</v>
      </c>
      <c r="X389" s="136">
        <f t="shared" si="203"/>
        <v>0</v>
      </c>
      <c r="Y389" s="136">
        <f t="shared" si="203"/>
        <v>0</v>
      </c>
      <c r="Z389" s="136">
        <f t="shared" si="203"/>
        <v>0</v>
      </c>
      <c r="AA389" s="136">
        <f t="shared" si="203"/>
        <v>0</v>
      </c>
      <c r="AB389" s="138">
        <f t="shared" si="203"/>
        <v>0</v>
      </c>
    </row>
    <row r="390" spans="1:28" s="56" customFormat="1" ht="75">
      <c r="A390" s="82"/>
      <c r="B390" s="113"/>
      <c r="C390" s="43" t="s">
        <v>97</v>
      </c>
      <c r="D390" s="110">
        <v>919</v>
      </c>
      <c r="E390" s="44" t="s">
        <v>20</v>
      </c>
      <c r="F390" s="44" t="s">
        <v>22</v>
      </c>
      <c r="G390" s="57">
        <v>5020060910</v>
      </c>
      <c r="H390" s="44" t="s">
        <v>98</v>
      </c>
      <c r="I390" s="136">
        <f t="shared" si="172"/>
        <v>1512000</v>
      </c>
      <c r="J390" s="136">
        <v>1512000</v>
      </c>
      <c r="K390" s="136">
        <f t="shared" si="183"/>
        <v>0</v>
      </c>
      <c r="L390" s="137">
        <v>1350000</v>
      </c>
      <c r="M390" s="137"/>
      <c r="N390" s="137"/>
      <c r="O390" s="136">
        <v>162000</v>
      </c>
      <c r="P390" s="136"/>
      <c r="Q390" s="136"/>
      <c r="R390" s="136"/>
      <c r="S390" s="136"/>
      <c r="T390" s="136"/>
      <c r="U390" s="136"/>
      <c r="V390" s="136"/>
      <c r="W390" s="136"/>
      <c r="X390" s="136"/>
      <c r="Y390" s="136"/>
      <c r="Z390" s="136"/>
      <c r="AA390" s="136"/>
      <c r="AB390" s="138"/>
    </row>
    <row r="391" spans="1:28" s="56" customFormat="1" ht="37.5" hidden="1">
      <c r="A391" s="82"/>
      <c r="B391" s="113"/>
      <c r="C391" s="43" t="s">
        <v>100</v>
      </c>
      <c r="D391" s="110">
        <v>919</v>
      </c>
      <c r="E391" s="44" t="s">
        <v>20</v>
      </c>
      <c r="F391" s="44" t="s">
        <v>22</v>
      </c>
      <c r="G391" s="57">
        <v>5020060910</v>
      </c>
      <c r="H391" s="44" t="s">
        <v>101</v>
      </c>
      <c r="I391" s="136">
        <f t="shared" si="172"/>
        <v>0</v>
      </c>
      <c r="J391" s="136"/>
      <c r="K391" s="136"/>
      <c r="L391" s="137">
        <v>162000</v>
      </c>
      <c r="M391" s="137"/>
      <c r="N391" s="137"/>
      <c r="O391" s="136">
        <v>-162000</v>
      </c>
      <c r="P391" s="136"/>
      <c r="Q391" s="136"/>
      <c r="R391" s="136"/>
      <c r="S391" s="136"/>
      <c r="T391" s="136"/>
      <c r="U391" s="136"/>
      <c r="V391" s="136"/>
      <c r="W391" s="136"/>
      <c r="X391" s="136"/>
      <c r="Y391" s="136"/>
      <c r="Z391" s="136"/>
      <c r="AA391" s="136"/>
      <c r="AB391" s="138"/>
    </row>
    <row r="392" spans="1:28" s="56" customFormat="1" ht="56.25">
      <c r="A392" s="82"/>
      <c r="B392" s="113"/>
      <c r="C392" s="43" t="s">
        <v>151</v>
      </c>
      <c r="D392" s="110">
        <v>919</v>
      </c>
      <c r="E392" s="44" t="s">
        <v>20</v>
      </c>
      <c r="F392" s="44" t="s">
        <v>22</v>
      </c>
      <c r="G392" s="57">
        <v>5500000000</v>
      </c>
      <c r="H392" s="44"/>
      <c r="I392" s="136">
        <f t="shared" ref="I392:I455" si="204">SUM(L392:AB392)</f>
        <v>17992500</v>
      </c>
      <c r="J392" s="136">
        <f>J393+J396</f>
        <v>17988183</v>
      </c>
      <c r="K392" s="136">
        <f t="shared" ref="K392:K418" si="205">I392-J392</f>
        <v>4317</v>
      </c>
      <c r="L392" s="137">
        <f t="shared" ref="L392:AB392" si="206">L393+L396</f>
        <v>11607500</v>
      </c>
      <c r="M392" s="137">
        <f t="shared" si="206"/>
        <v>0</v>
      </c>
      <c r="N392" s="137">
        <f t="shared" si="206"/>
        <v>0</v>
      </c>
      <c r="O392" s="136">
        <f t="shared" si="206"/>
        <v>0</v>
      </c>
      <c r="P392" s="136">
        <f t="shared" si="206"/>
        <v>0</v>
      </c>
      <c r="Q392" s="136">
        <f t="shared" si="206"/>
        <v>0</v>
      </c>
      <c r="R392" s="136">
        <f t="shared" si="206"/>
        <v>0</v>
      </c>
      <c r="S392" s="136">
        <f t="shared" si="206"/>
        <v>0</v>
      </c>
      <c r="T392" s="136">
        <f t="shared" si="206"/>
        <v>0</v>
      </c>
      <c r="U392" s="136">
        <f t="shared" si="206"/>
        <v>0</v>
      </c>
      <c r="V392" s="136">
        <f t="shared" si="206"/>
        <v>260000</v>
      </c>
      <c r="W392" s="136">
        <f t="shared" si="206"/>
        <v>0</v>
      </c>
      <c r="X392" s="136">
        <f t="shared" si="206"/>
        <v>0</v>
      </c>
      <c r="Y392" s="136">
        <f t="shared" si="206"/>
        <v>6125000</v>
      </c>
      <c r="Z392" s="136">
        <f t="shared" si="206"/>
        <v>0</v>
      </c>
      <c r="AA392" s="136">
        <f t="shared" si="206"/>
        <v>0</v>
      </c>
      <c r="AB392" s="138">
        <f t="shared" si="206"/>
        <v>0</v>
      </c>
    </row>
    <row r="393" spans="1:28" s="56" customFormat="1">
      <c r="A393" s="82"/>
      <c r="B393" s="113"/>
      <c r="C393" s="43" t="s">
        <v>152</v>
      </c>
      <c r="D393" s="110">
        <v>919</v>
      </c>
      <c r="E393" s="44" t="s">
        <v>20</v>
      </c>
      <c r="F393" s="44" t="s">
        <v>22</v>
      </c>
      <c r="G393" s="57">
        <v>5510000000</v>
      </c>
      <c r="H393" s="44"/>
      <c r="I393" s="136">
        <f t="shared" si="204"/>
        <v>16808800</v>
      </c>
      <c r="J393" s="136">
        <f>J394</f>
        <v>16808800</v>
      </c>
      <c r="K393" s="136">
        <f t="shared" si="205"/>
        <v>0</v>
      </c>
      <c r="L393" s="137">
        <f t="shared" ref="L393:U394" si="207">L394</f>
        <v>10683800</v>
      </c>
      <c r="M393" s="137">
        <f t="shared" si="207"/>
        <v>0</v>
      </c>
      <c r="N393" s="137">
        <f t="shared" si="207"/>
        <v>0</v>
      </c>
      <c r="O393" s="136">
        <f t="shared" si="207"/>
        <v>0</v>
      </c>
      <c r="P393" s="136">
        <f t="shared" si="207"/>
        <v>0</v>
      </c>
      <c r="Q393" s="136">
        <f t="shared" si="207"/>
        <v>0</v>
      </c>
      <c r="R393" s="136">
        <f t="shared" si="207"/>
        <v>0</v>
      </c>
      <c r="S393" s="136">
        <f t="shared" si="207"/>
        <v>0</v>
      </c>
      <c r="T393" s="136">
        <f t="shared" si="207"/>
        <v>0</v>
      </c>
      <c r="U393" s="136">
        <f t="shared" si="207"/>
        <v>0</v>
      </c>
      <c r="V393" s="136">
        <f t="shared" ref="V393:AE394" si="208">V394</f>
        <v>0</v>
      </c>
      <c r="W393" s="136">
        <f t="shared" si="208"/>
        <v>0</v>
      </c>
      <c r="X393" s="136">
        <f t="shared" si="208"/>
        <v>0</v>
      </c>
      <c r="Y393" s="136">
        <f t="shared" si="208"/>
        <v>6125000</v>
      </c>
      <c r="Z393" s="136">
        <f t="shared" si="208"/>
        <v>0</v>
      </c>
      <c r="AA393" s="136">
        <f t="shared" si="208"/>
        <v>0</v>
      </c>
      <c r="AB393" s="138">
        <f t="shared" si="208"/>
        <v>0</v>
      </c>
    </row>
    <row r="394" spans="1:28" s="56" customFormat="1" ht="131.25">
      <c r="A394" s="82"/>
      <c r="B394" s="113"/>
      <c r="C394" s="43" t="s">
        <v>153</v>
      </c>
      <c r="D394" s="110">
        <v>919</v>
      </c>
      <c r="E394" s="44" t="s">
        <v>20</v>
      </c>
      <c r="F394" s="44" t="s">
        <v>22</v>
      </c>
      <c r="G394" s="57">
        <v>5510060912</v>
      </c>
      <c r="H394" s="44"/>
      <c r="I394" s="136">
        <f t="shared" si="204"/>
        <v>16808800</v>
      </c>
      <c r="J394" s="136">
        <f>J395</f>
        <v>16808800</v>
      </c>
      <c r="K394" s="136">
        <f t="shared" si="205"/>
        <v>0</v>
      </c>
      <c r="L394" s="137">
        <f t="shared" si="207"/>
        <v>10683800</v>
      </c>
      <c r="M394" s="137">
        <f t="shared" si="207"/>
        <v>0</v>
      </c>
      <c r="N394" s="137">
        <f t="shared" si="207"/>
        <v>0</v>
      </c>
      <c r="O394" s="136">
        <f t="shared" si="207"/>
        <v>0</v>
      </c>
      <c r="P394" s="136">
        <f t="shared" si="207"/>
        <v>0</v>
      </c>
      <c r="Q394" s="136">
        <f t="shared" si="207"/>
        <v>0</v>
      </c>
      <c r="R394" s="136">
        <f t="shared" si="207"/>
        <v>0</v>
      </c>
      <c r="S394" s="136">
        <f t="shared" si="207"/>
        <v>0</v>
      </c>
      <c r="T394" s="136">
        <f t="shared" si="207"/>
        <v>0</v>
      </c>
      <c r="U394" s="136">
        <f t="shared" si="207"/>
        <v>0</v>
      </c>
      <c r="V394" s="136">
        <f t="shared" si="208"/>
        <v>0</v>
      </c>
      <c r="W394" s="136">
        <f t="shared" si="208"/>
        <v>0</v>
      </c>
      <c r="X394" s="136">
        <f t="shared" si="208"/>
        <v>0</v>
      </c>
      <c r="Y394" s="136">
        <f t="shared" si="208"/>
        <v>6125000</v>
      </c>
      <c r="Z394" s="136">
        <f t="shared" si="208"/>
        <v>0</v>
      </c>
      <c r="AA394" s="136">
        <f t="shared" si="208"/>
        <v>0</v>
      </c>
      <c r="AB394" s="138">
        <f t="shared" si="208"/>
        <v>0</v>
      </c>
    </row>
    <row r="395" spans="1:28" s="56" customFormat="1">
      <c r="A395" s="82"/>
      <c r="B395" s="113"/>
      <c r="C395" s="43" t="s">
        <v>103</v>
      </c>
      <c r="D395" s="110">
        <v>919</v>
      </c>
      <c r="E395" s="44" t="s">
        <v>20</v>
      </c>
      <c r="F395" s="44" t="s">
        <v>22</v>
      </c>
      <c r="G395" s="57">
        <v>5510060912</v>
      </c>
      <c r="H395" s="44" t="s">
        <v>104</v>
      </c>
      <c r="I395" s="136">
        <f t="shared" si="204"/>
        <v>16808800</v>
      </c>
      <c r="J395" s="136">
        <v>16808800</v>
      </c>
      <c r="K395" s="136">
        <f t="shared" si="205"/>
        <v>0</v>
      </c>
      <c r="L395" s="137">
        <v>10683800</v>
      </c>
      <c r="M395" s="137"/>
      <c r="N395" s="137"/>
      <c r="O395" s="136"/>
      <c r="P395" s="136"/>
      <c r="Q395" s="136"/>
      <c r="R395" s="136"/>
      <c r="S395" s="136"/>
      <c r="T395" s="136"/>
      <c r="U395" s="136"/>
      <c r="V395" s="136"/>
      <c r="W395" s="136"/>
      <c r="X395" s="136"/>
      <c r="Y395" s="136">
        <v>6125000</v>
      </c>
      <c r="Z395" s="136"/>
      <c r="AA395" s="136"/>
      <c r="AB395" s="138"/>
    </row>
    <row r="396" spans="1:28" s="56" customFormat="1" ht="37.5">
      <c r="A396" s="82"/>
      <c r="B396" s="113"/>
      <c r="C396" s="43" t="s">
        <v>154</v>
      </c>
      <c r="D396" s="110">
        <v>919</v>
      </c>
      <c r="E396" s="44" t="s">
        <v>20</v>
      </c>
      <c r="F396" s="44" t="s">
        <v>22</v>
      </c>
      <c r="G396" s="57">
        <v>5520000000</v>
      </c>
      <c r="H396" s="44"/>
      <c r="I396" s="136">
        <f t="shared" si="204"/>
        <v>1183700</v>
      </c>
      <c r="J396" s="136">
        <f>J397</f>
        <v>1179383</v>
      </c>
      <c r="K396" s="136">
        <f t="shared" si="205"/>
        <v>4317</v>
      </c>
      <c r="L396" s="137">
        <f t="shared" ref="L396:U397" si="209">L397</f>
        <v>923700</v>
      </c>
      <c r="M396" s="137">
        <f t="shared" si="209"/>
        <v>0</v>
      </c>
      <c r="N396" s="137">
        <f t="shared" si="209"/>
        <v>0</v>
      </c>
      <c r="O396" s="136">
        <f t="shared" si="209"/>
        <v>0</v>
      </c>
      <c r="P396" s="136">
        <f t="shared" si="209"/>
        <v>0</v>
      </c>
      <c r="Q396" s="136">
        <f t="shared" si="209"/>
        <v>0</v>
      </c>
      <c r="R396" s="136">
        <f t="shared" si="209"/>
        <v>0</v>
      </c>
      <c r="S396" s="136">
        <f t="shared" si="209"/>
        <v>0</v>
      </c>
      <c r="T396" s="136">
        <f t="shared" si="209"/>
        <v>0</v>
      </c>
      <c r="U396" s="136">
        <f t="shared" si="209"/>
        <v>0</v>
      </c>
      <c r="V396" s="136">
        <f t="shared" ref="V396:AE397" si="210">V397</f>
        <v>260000</v>
      </c>
      <c r="W396" s="136">
        <f t="shared" si="210"/>
        <v>0</v>
      </c>
      <c r="X396" s="136">
        <f t="shared" si="210"/>
        <v>0</v>
      </c>
      <c r="Y396" s="136">
        <f t="shared" si="210"/>
        <v>0</v>
      </c>
      <c r="Z396" s="136">
        <f t="shared" si="210"/>
        <v>0</v>
      </c>
      <c r="AA396" s="136">
        <f t="shared" si="210"/>
        <v>0</v>
      </c>
      <c r="AB396" s="138">
        <f t="shared" si="210"/>
        <v>0</v>
      </c>
    </row>
    <row r="397" spans="1:28" s="56" customFormat="1" ht="131.25">
      <c r="A397" s="82"/>
      <c r="B397" s="113"/>
      <c r="C397" s="43" t="s">
        <v>155</v>
      </c>
      <c r="D397" s="110">
        <v>919</v>
      </c>
      <c r="E397" s="44" t="s">
        <v>20</v>
      </c>
      <c r="F397" s="44" t="s">
        <v>22</v>
      </c>
      <c r="G397" s="57">
        <v>5520061650</v>
      </c>
      <c r="H397" s="44"/>
      <c r="I397" s="136">
        <f t="shared" si="204"/>
        <v>1183700</v>
      </c>
      <c r="J397" s="136">
        <f>J398</f>
        <v>1179383</v>
      </c>
      <c r="K397" s="136">
        <f t="shared" si="205"/>
        <v>4317</v>
      </c>
      <c r="L397" s="137">
        <f t="shared" si="209"/>
        <v>923700</v>
      </c>
      <c r="M397" s="137">
        <f t="shared" si="209"/>
        <v>0</v>
      </c>
      <c r="N397" s="137">
        <f t="shared" si="209"/>
        <v>0</v>
      </c>
      <c r="O397" s="136">
        <f t="shared" si="209"/>
        <v>0</v>
      </c>
      <c r="P397" s="136">
        <f t="shared" si="209"/>
        <v>0</v>
      </c>
      <c r="Q397" s="136">
        <f t="shared" si="209"/>
        <v>0</v>
      </c>
      <c r="R397" s="136">
        <f t="shared" si="209"/>
        <v>0</v>
      </c>
      <c r="S397" s="136">
        <f t="shared" si="209"/>
        <v>0</v>
      </c>
      <c r="T397" s="136">
        <f t="shared" si="209"/>
        <v>0</v>
      </c>
      <c r="U397" s="136">
        <f t="shared" si="209"/>
        <v>0</v>
      </c>
      <c r="V397" s="136">
        <f t="shared" si="210"/>
        <v>260000</v>
      </c>
      <c r="W397" s="136">
        <f t="shared" si="210"/>
        <v>0</v>
      </c>
      <c r="X397" s="136">
        <f t="shared" si="210"/>
        <v>0</v>
      </c>
      <c r="Y397" s="136">
        <f t="shared" si="210"/>
        <v>0</v>
      </c>
      <c r="Z397" s="136">
        <f t="shared" si="210"/>
        <v>0</v>
      </c>
      <c r="AA397" s="136">
        <f t="shared" si="210"/>
        <v>0</v>
      </c>
      <c r="AB397" s="138">
        <f t="shared" si="210"/>
        <v>0</v>
      </c>
    </row>
    <row r="398" spans="1:28" s="56" customFormat="1" ht="37.5">
      <c r="A398" s="82"/>
      <c r="B398" s="113"/>
      <c r="C398" s="43" t="s">
        <v>100</v>
      </c>
      <c r="D398" s="110">
        <v>919</v>
      </c>
      <c r="E398" s="44" t="s">
        <v>20</v>
      </c>
      <c r="F398" s="44" t="s">
        <v>22</v>
      </c>
      <c r="G398" s="57">
        <v>5520061650</v>
      </c>
      <c r="H398" s="44" t="s">
        <v>101</v>
      </c>
      <c r="I398" s="136">
        <f t="shared" si="204"/>
        <v>1183700</v>
      </c>
      <c r="J398" s="136">
        <v>1179383</v>
      </c>
      <c r="K398" s="136">
        <f t="shared" si="205"/>
        <v>4317</v>
      </c>
      <c r="L398" s="137">
        <v>923700</v>
      </c>
      <c r="M398" s="137"/>
      <c r="N398" s="137"/>
      <c r="O398" s="136"/>
      <c r="P398" s="136"/>
      <c r="Q398" s="136"/>
      <c r="R398" s="136"/>
      <c r="S398" s="136"/>
      <c r="T398" s="136"/>
      <c r="U398" s="136"/>
      <c r="V398" s="136">
        <v>260000</v>
      </c>
      <c r="W398" s="136"/>
      <c r="X398" s="136"/>
      <c r="Y398" s="136"/>
      <c r="Z398" s="136"/>
      <c r="AA398" s="136"/>
      <c r="AB398" s="138"/>
    </row>
    <row r="399" spans="1:28" s="133" customFormat="1" ht="56.25">
      <c r="A399" s="75"/>
      <c r="B399" s="113" t="s">
        <v>57</v>
      </c>
      <c r="C399" s="68" t="s">
        <v>407</v>
      </c>
      <c r="D399" s="127">
        <v>921</v>
      </c>
      <c r="E399" s="83"/>
      <c r="F399" s="83"/>
      <c r="G399" s="74"/>
      <c r="H399" s="83"/>
      <c r="I399" s="130">
        <f t="shared" si="204"/>
        <v>24023140</v>
      </c>
      <c r="J399" s="130">
        <f>J400+J413</f>
        <v>22635933.260000002</v>
      </c>
      <c r="K399" s="130">
        <f t="shared" si="205"/>
        <v>1387206.7399999984</v>
      </c>
      <c r="L399" s="131">
        <f>L400</f>
        <v>18843100</v>
      </c>
      <c r="M399" s="131">
        <f>M400+M413</f>
        <v>2528000</v>
      </c>
      <c r="N399" s="131">
        <f>N400</f>
        <v>0</v>
      </c>
      <c r="O399" s="130">
        <f t="shared" ref="O399:AB399" si="211">O400+O413</f>
        <v>312500</v>
      </c>
      <c r="P399" s="130">
        <f t="shared" si="211"/>
        <v>22040</v>
      </c>
      <c r="Q399" s="130">
        <f t="shared" si="211"/>
        <v>6600</v>
      </c>
      <c r="R399" s="130">
        <f t="shared" si="211"/>
        <v>0</v>
      </c>
      <c r="S399" s="130">
        <f t="shared" si="211"/>
        <v>2264900</v>
      </c>
      <c r="T399" s="130">
        <f t="shared" si="211"/>
        <v>0</v>
      </c>
      <c r="U399" s="130">
        <f t="shared" si="211"/>
        <v>40000</v>
      </c>
      <c r="V399" s="130">
        <f t="shared" si="211"/>
        <v>0</v>
      </c>
      <c r="W399" s="130">
        <f t="shared" si="211"/>
        <v>6000</v>
      </c>
      <c r="X399" s="130">
        <f t="shared" si="211"/>
        <v>0</v>
      </c>
      <c r="Y399" s="130">
        <f t="shared" si="211"/>
        <v>0</v>
      </c>
      <c r="Z399" s="130">
        <f t="shared" si="211"/>
        <v>0</v>
      </c>
      <c r="AA399" s="130">
        <f t="shared" si="211"/>
        <v>0</v>
      </c>
      <c r="AB399" s="132">
        <f t="shared" si="211"/>
        <v>0</v>
      </c>
    </row>
    <row r="400" spans="1:28" s="56" customFormat="1">
      <c r="A400" s="82"/>
      <c r="B400" s="113"/>
      <c r="C400" s="43" t="s">
        <v>13</v>
      </c>
      <c r="D400" s="110">
        <v>921</v>
      </c>
      <c r="E400" s="44" t="s">
        <v>14</v>
      </c>
      <c r="F400" s="44" t="s">
        <v>79</v>
      </c>
      <c r="G400" s="57"/>
      <c r="H400" s="44"/>
      <c r="I400" s="136">
        <f t="shared" si="204"/>
        <v>21182640</v>
      </c>
      <c r="J400" s="136">
        <f>J401</f>
        <v>20765415.280000001</v>
      </c>
      <c r="K400" s="136">
        <f t="shared" si="205"/>
        <v>417224.71999999881</v>
      </c>
      <c r="L400" s="137">
        <f>L401</f>
        <v>18843100</v>
      </c>
      <c r="M400" s="137">
        <f>M401</f>
        <v>0</v>
      </c>
      <c r="N400" s="137">
        <f>N401</f>
        <v>0</v>
      </c>
      <c r="O400" s="136">
        <f t="shared" ref="O400:AB400" si="212">O401</f>
        <v>0</v>
      </c>
      <c r="P400" s="136">
        <f t="shared" si="212"/>
        <v>22040</v>
      </c>
      <c r="Q400" s="136">
        <f t="shared" si="212"/>
        <v>6600</v>
      </c>
      <c r="R400" s="136">
        <f t="shared" si="212"/>
        <v>0</v>
      </c>
      <c r="S400" s="136">
        <f t="shared" si="212"/>
        <v>2264900</v>
      </c>
      <c r="T400" s="136">
        <f t="shared" si="212"/>
        <v>0</v>
      </c>
      <c r="U400" s="136">
        <f t="shared" si="212"/>
        <v>40000</v>
      </c>
      <c r="V400" s="136">
        <f t="shared" si="212"/>
        <v>0</v>
      </c>
      <c r="W400" s="136">
        <f t="shared" si="212"/>
        <v>6000</v>
      </c>
      <c r="X400" s="136">
        <f t="shared" si="212"/>
        <v>0</v>
      </c>
      <c r="Y400" s="136">
        <f t="shared" si="212"/>
        <v>0</v>
      </c>
      <c r="Z400" s="136">
        <f t="shared" si="212"/>
        <v>0</v>
      </c>
      <c r="AA400" s="136">
        <f t="shared" si="212"/>
        <v>0</v>
      </c>
      <c r="AB400" s="138">
        <f t="shared" si="212"/>
        <v>0</v>
      </c>
    </row>
    <row r="401" spans="1:28" s="56" customFormat="1">
      <c r="A401" s="82"/>
      <c r="B401" s="113"/>
      <c r="C401" s="43" t="s">
        <v>27</v>
      </c>
      <c r="D401" s="110">
        <v>921</v>
      </c>
      <c r="E401" s="44" t="s">
        <v>14</v>
      </c>
      <c r="F401" s="44" t="s">
        <v>28</v>
      </c>
      <c r="G401" s="57"/>
      <c r="H401" s="44"/>
      <c r="I401" s="136">
        <f t="shared" si="204"/>
        <v>21182640</v>
      </c>
      <c r="J401" s="136">
        <f>J402+J410</f>
        <v>20765415.280000001</v>
      </c>
      <c r="K401" s="136">
        <f t="shared" si="205"/>
        <v>417224.71999999881</v>
      </c>
      <c r="L401" s="137">
        <f t="shared" ref="L401:AB401" si="213">L402+L410</f>
        <v>18843100</v>
      </c>
      <c r="M401" s="137">
        <f t="shared" si="213"/>
        <v>0</v>
      </c>
      <c r="N401" s="137">
        <f t="shared" si="213"/>
        <v>0</v>
      </c>
      <c r="O401" s="136">
        <f t="shared" si="213"/>
        <v>0</v>
      </c>
      <c r="P401" s="136">
        <f t="shared" si="213"/>
        <v>22040</v>
      </c>
      <c r="Q401" s="136">
        <f t="shared" si="213"/>
        <v>6600</v>
      </c>
      <c r="R401" s="136">
        <f t="shared" si="213"/>
        <v>0</v>
      </c>
      <c r="S401" s="136">
        <f t="shared" si="213"/>
        <v>2264900</v>
      </c>
      <c r="T401" s="136">
        <f t="shared" si="213"/>
        <v>0</v>
      </c>
      <c r="U401" s="136">
        <f t="shared" si="213"/>
        <v>40000</v>
      </c>
      <c r="V401" s="136">
        <f t="shared" si="213"/>
        <v>0</v>
      </c>
      <c r="W401" s="136">
        <f t="shared" si="213"/>
        <v>6000</v>
      </c>
      <c r="X401" s="136">
        <f t="shared" si="213"/>
        <v>0</v>
      </c>
      <c r="Y401" s="136">
        <f t="shared" si="213"/>
        <v>0</v>
      </c>
      <c r="Z401" s="136">
        <f t="shared" si="213"/>
        <v>0</v>
      </c>
      <c r="AA401" s="136">
        <f t="shared" si="213"/>
        <v>0</v>
      </c>
      <c r="AB401" s="138">
        <f t="shared" si="213"/>
        <v>0</v>
      </c>
    </row>
    <row r="402" spans="1:28" s="56" customFormat="1" ht="37.5">
      <c r="A402" s="82"/>
      <c r="B402" s="113"/>
      <c r="C402" s="43" t="s">
        <v>94</v>
      </c>
      <c r="D402" s="110">
        <v>921</v>
      </c>
      <c r="E402" s="44" t="s">
        <v>14</v>
      </c>
      <c r="F402" s="44" t="s">
        <v>28</v>
      </c>
      <c r="G402" s="57">
        <v>5000000000</v>
      </c>
      <c r="H402" s="44"/>
      <c r="I402" s="136">
        <f t="shared" si="204"/>
        <v>19600800</v>
      </c>
      <c r="J402" s="136">
        <f>J403+J407</f>
        <v>19543732.560000002</v>
      </c>
      <c r="K402" s="136">
        <f t="shared" si="205"/>
        <v>57067.439999997616</v>
      </c>
      <c r="L402" s="137">
        <f t="shared" ref="L402:AB402" si="214">L403+L407</f>
        <v>16843100</v>
      </c>
      <c r="M402" s="137">
        <f t="shared" si="214"/>
        <v>0</v>
      </c>
      <c r="N402" s="137">
        <f t="shared" si="214"/>
        <v>0</v>
      </c>
      <c r="O402" s="136">
        <f t="shared" si="214"/>
        <v>0</v>
      </c>
      <c r="P402" s="136">
        <f t="shared" si="214"/>
        <v>0</v>
      </c>
      <c r="Q402" s="136">
        <f t="shared" si="214"/>
        <v>0</v>
      </c>
      <c r="R402" s="136">
        <f t="shared" si="214"/>
        <v>0</v>
      </c>
      <c r="S402" s="136">
        <f t="shared" si="214"/>
        <v>2257700</v>
      </c>
      <c r="T402" s="136">
        <f t="shared" si="214"/>
        <v>0</v>
      </c>
      <c r="U402" s="136">
        <f t="shared" si="214"/>
        <v>0</v>
      </c>
      <c r="V402" s="136">
        <f t="shared" si="214"/>
        <v>0</v>
      </c>
      <c r="W402" s="136">
        <f t="shared" si="214"/>
        <v>0</v>
      </c>
      <c r="X402" s="136">
        <f t="shared" si="214"/>
        <v>0</v>
      </c>
      <c r="Y402" s="136">
        <f t="shared" si="214"/>
        <v>500000</v>
      </c>
      <c r="Z402" s="136">
        <f t="shared" si="214"/>
        <v>0</v>
      </c>
      <c r="AA402" s="136">
        <f t="shared" si="214"/>
        <v>0</v>
      </c>
      <c r="AB402" s="138">
        <f t="shared" si="214"/>
        <v>0</v>
      </c>
    </row>
    <row r="403" spans="1:28" s="56" customFormat="1" ht="37.5">
      <c r="A403" s="82"/>
      <c r="B403" s="113"/>
      <c r="C403" s="43" t="s">
        <v>102</v>
      </c>
      <c r="D403" s="110">
        <v>921</v>
      </c>
      <c r="E403" s="44" t="s">
        <v>14</v>
      </c>
      <c r="F403" s="44" t="s">
        <v>28</v>
      </c>
      <c r="G403" s="57">
        <v>5020000000</v>
      </c>
      <c r="H403" s="44"/>
      <c r="I403" s="136">
        <f t="shared" si="204"/>
        <v>17318950</v>
      </c>
      <c r="J403" s="136">
        <f>J404</f>
        <v>17264523.870000001</v>
      </c>
      <c r="K403" s="136">
        <f t="shared" si="205"/>
        <v>54426.129999998957</v>
      </c>
      <c r="L403" s="137">
        <f t="shared" ref="L403:AB403" si="215">L404</f>
        <v>15065400</v>
      </c>
      <c r="M403" s="137">
        <f t="shared" si="215"/>
        <v>0</v>
      </c>
      <c r="N403" s="137">
        <f t="shared" si="215"/>
        <v>0</v>
      </c>
      <c r="O403" s="136">
        <f t="shared" si="215"/>
        <v>0</v>
      </c>
      <c r="P403" s="136">
        <f t="shared" si="215"/>
        <v>0</v>
      </c>
      <c r="Q403" s="136">
        <f t="shared" si="215"/>
        <v>0</v>
      </c>
      <c r="R403" s="136">
        <f t="shared" si="215"/>
        <v>0</v>
      </c>
      <c r="S403" s="136">
        <f t="shared" si="215"/>
        <v>2257700</v>
      </c>
      <c r="T403" s="136">
        <f t="shared" si="215"/>
        <v>0</v>
      </c>
      <c r="U403" s="136">
        <f t="shared" si="215"/>
        <v>0</v>
      </c>
      <c r="V403" s="136">
        <f t="shared" si="215"/>
        <v>0</v>
      </c>
      <c r="W403" s="136">
        <f t="shared" si="215"/>
        <v>0</v>
      </c>
      <c r="X403" s="136">
        <f t="shared" si="215"/>
        <v>0</v>
      </c>
      <c r="Y403" s="136">
        <f t="shared" si="215"/>
        <v>-4150</v>
      </c>
      <c r="Z403" s="136">
        <f t="shared" si="215"/>
        <v>0</v>
      </c>
      <c r="AA403" s="136">
        <f t="shared" si="215"/>
        <v>0</v>
      </c>
      <c r="AB403" s="138">
        <f t="shared" si="215"/>
        <v>0</v>
      </c>
    </row>
    <row r="404" spans="1:28" s="56" customFormat="1" ht="37.5">
      <c r="A404" s="82"/>
      <c r="B404" s="113"/>
      <c r="C404" s="43" t="s">
        <v>96</v>
      </c>
      <c r="D404" s="110">
        <v>921</v>
      </c>
      <c r="E404" s="44" t="s">
        <v>14</v>
      </c>
      <c r="F404" s="44" t="s">
        <v>28</v>
      </c>
      <c r="G404" s="57">
        <v>5020000190</v>
      </c>
      <c r="H404" s="44"/>
      <c r="I404" s="136">
        <f t="shared" si="204"/>
        <v>17318950</v>
      </c>
      <c r="J404" s="136">
        <f>J405+J406</f>
        <v>17264523.870000001</v>
      </c>
      <c r="K404" s="136">
        <f t="shared" si="205"/>
        <v>54426.129999998957</v>
      </c>
      <c r="L404" s="137">
        <f t="shared" ref="L404:AB404" si="216">L405+L406</f>
        <v>15065400</v>
      </c>
      <c r="M404" s="137">
        <f t="shared" si="216"/>
        <v>0</v>
      </c>
      <c r="N404" s="137">
        <f t="shared" si="216"/>
        <v>0</v>
      </c>
      <c r="O404" s="136">
        <f t="shared" si="216"/>
        <v>0</v>
      </c>
      <c r="P404" s="136">
        <f t="shared" si="216"/>
        <v>0</v>
      </c>
      <c r="Q404" s="136">
        <f t="shared" si="216"/>
        <v>0</v>
      </c>
      <c r="R404" s="136">
        <f t="shared" si="216"/>
        <v>0</v>
      </c>
      <c r="S404" s="136">
        <f t="shared" si="216"/>
        <v>2257700</v>
      </c>
      <c r="T404" s="136">
        <f t="shared" si="216"/>
        <v>0</v>
      </c>
      <c r="U404" s="136">
        <f t="shared" si="216"/>
        <v>0</v>
      </c>
      <c r="V404" s="136">
        <f t="shared" si="216"/>
        <v>0</v>
      </c>
      <c r="W404" s="136">
        <f t="shared" si="216"/>
        <v>0</v>
      </c>
      <c r="X404" s="136">
        <f t="shared" si="216"/>
        <v>0</v>
      </c>
      <c r="Y404" s="136">
        <f t="shared" si="216"/>
        <v>-4150</v>
      </c>
      <c r="Z404" s="136">
        <f t="shared" si="216"/>
        <v>0</v>
      </c>
      <c r="AA404" s="136">
        <f t="shared" si="216"/>
        <v>0</v>
      </c>
      <c r="AB404" s="138">
        <f t="shared" si="216"/>
        <v>0</v>
      </c>
    </row>
    <row r="405" spans="1:28" s="56" customFormat="1" ht="75">
      <c r="A405" s="82"/>
      <c r="B405" s="113"/>
      <c r="C405" s="43" t="s">
        <v>97</v>
      </c>
      <c r="D405" s="110">
        <v>921</v>
      </c>
      <c r="E405" s="44" t="s">
        <v>14</v>
      </c>
      <c r="F405" s="44" t="s">
        <v>28</v>
      </c>
      <c r="G405" s="57">
        <v>5020000190</v>
      </c>
      <c r="H405" s="44" t="s">
        <v>98</v>
      </c>
      <c r="I405" s="136">
        <f t="shared" si="204"/>
        <v>17314700</v>
      </c>
      <c r="J405" s="136">
        <v>17260278.870000001</v>
      </c>
      <c r="K405" s="136">
        <f t="shared" si="205"/>
        <v>54421.129999998957</v>
      </c>
      <c r="L405" s="137">
        <v>15057000</v>
      </c>
      <c r="M405" s="137"/>
      <c r="N405" s="137"/>
      <c r="O405" s="136"/>
      <c r="P405" s="136"/>
      <c r="Q405" s="136"/>
      <c r="R405" s="136"/>
      <c r="S405" s="136">
        <v>2257700</v>
      </c>
      <c r="T405" s="136"/>
      <c r="U405" s="136"/>
      <c r="V405" s="136"/>
      <c r="W405" s="136"/>
      <c r="X405" s="136"/>
      <c r="Y405" s="136"/>
      <c r="Z405" s="136"/>
      <c r="AA405" s="136"/>
      <c r="AB405" s="138"/>
    </row>
    <row r="406" spans="1:28" s="56" customFormat="1">
      <c r="A406" s="82"/>
      <c r="B406" s="113"/>
      <c r="C406" s="43" t="s">
        <v>103</v>
      </c>
      <c r="D406" s="110">
        <v>921</v>
      </c>
      <c r="E406" s="44" t="s">
        <v>14</v>
      </c>
      <c r="F406" s="44" t="s">
        <v>28</v>
      </c>
      <c r="G406" s="57">
        <v>5020000190</v>
      </c>
      <c r="H406" s="44" t="s">
        <v>104</v>
      </c>
      <c r="I406" s="136">
        <f t="shared" si="204"/>
        <v>4250</v>
      </c>
      <c r="J406" s="136">
        <v>4245</v>
      </c>
      <c r="K406" s="136">
        <f t="shared" si="205"/>
        <v>5</v>
      </c>
      <c r="L406" s="137">
        <v>8400</v>
      </c>
      <c r="M406" s="137"/>
      <c r="N406" s="137"/>
      <c r="O406" s="136"/>
      <c r="P406" s="136"/>
      <c r="Q406" s="136"/>
      <c r="R406" s="136"/>
      <c r="S406" s="136"/>
      <c r="T406" s="136"/>
      <c r="U406" s="136"/>
      <c r="V406" s="136"/>
      <c r="W406" s="136"/>
      <c r="X406" s="136"/>
      <c r="Y406" s="136">
        <v>-4150</v>
      </c>
      <c r="Z406" s="136"/>
      <c r="AA406" s="136"/>
      <c r="AB406" s="138"/>
    </row>
    <row r="407" spans="1:28" s="56" customFormat="1" ht="37.5">
      <c r="A407" s="82"/>
      <c r="B407" s="113"/>
      <c r="C407" s="43" t="s">
        <v>112</v>
      </c>
      <c r="D407" s="110">
        <v>921</v>
      </c>
      <c r="E407" s="44" t="s">
        <v>14</v>
      </c>
      <c r="F407" s="44" t="s">
        <v>28</v>
      </c>
      <c r="G407" s="57">
        <v>5030000000</v>
      </c>
      <c r="H407" s="44"/>
      <c r="I407" s="136">
        <f t="shared" si="204"/>
        <v>2281850</v>
      </c>
      <c r="J407" s="136">
        <f>J408</f>
        <v>2279208.69</v>
      </c>
      <c r="K407" s="136">
        <f t="shared" si="205"/>
        <v>2641.3100000000559</v>
      </c>
      <c r="L407" s="137">
        <f t="shared" ref="L407:U408" si="217">L408</f>
        <v>1777700</v>
      </c>
      <c r="M407" s="137">
        <f t="shared" si="217"/>
        <v>0</v>
      </c>
      <c r="N407" s="137">
        <f t="shared" si="217"/>
        <v>0</v>
      </c>
      <c r="O407" s="136">
        <f t="shared" si="217"/>
        <v>0</v>
      </c>
      <c r="P407" s="136">
        <f t="shared" si="217"/>
        <v>0</v>
      </c>
      <c r="Q407" s="136">
        <f t="shared" si="217"/>
        <v>0</v>
      </c>
      <c r="R407" s="136">
        <f t="shared" si="217"/>
        <v>0</v>
      </c>
      <c r="S407" s="136">
        <f t="shared" si="217"/>
        <v>0</v>
      </c>
      <c r="T407" s="136">
        <f t="shared" si="217"/>
        <v>0</v>
      </c>
      <c r="U407" s="136">
        <f t="shared" si="217"/>
        <v>0</v>
      </c>
      <c r="V407" s="136">
        <f t="shared" ref="V407:AE408" si="218">V408</f>
        <v>0</v>
      </c>
      <c r="W407" s="136">
        <f t="shared" si="218"/>
        <v>0</v>
      </c>
      <c r="X407" s="136">
        <f t="shared" si="218"/>
        <v>0</v>
      </c>
      <c r="Y407" s="136">
        <f t="shared" si="218"/>
        <v>504150</v>
      </c>
      <c r="Z407" s="136">
        <f t="shared" si="218"/>
        <v>0</v>
      </c>
      <c r="AA407" s="136">
        <f t="shared" si="218"/>
        <v>0</v>
      </c>
      <c r="AB407" s="138">
        <f t="shared" si="218"/>
        <v>0</v>
      </c>
    </row>
    <row r="408" spans="1:28" s="56" customFormat="1" ht="37.5">
      <c r="A408" s="82"/>
      <c r="B408" s="113"/>
      <c r="C408" s="43" t="s">
        <v>113</v>
      </c>
      <c r="D408" s="110">
        <v>921</v>
      </c>
      <c r="E408" s="44" t="s">
        <v>14</v>
      </c>
      <c r="F408" s="44" t="s">
        <v>28</v>
      </c>
      <c r="G408" s="57">
        <v>5030010030</v>
      </c>
      <c r="H408" s="44"/>
      <c r="I408" s="136">
        <f t="shared" si="204"/>
        <v>2281850</v>
      </c>
      <c r="J408" s="136">
        <f>J409</f>
        <v>2279208.69</v>
      </c>
      <c r="K408" s="136">
        <f t="shared" si="205"/>
        <v>2641.3100000000559</v>
      </c>
      <c r="L408" s="137">
        <f t="shared" si="217"/>
        <v>1777700</v>
      </c>
      <c r="M408" s="137">
        <f t="shared" si="217"/>
        <v>0</v>
      </c>
      <c r="N408" s="137">
        <f t="shared" si="217"/>
        <v>0</v>
      </c>
      <c r="O408" s="136">
        <f t="shared" si="217"/>
        <v>0</v>
      </c>
      <c r="P408" s="136">
        <f t="shared" si="217"/>
        <v>0</v>
      </c>
      <c r="Q408" s="136">
        <f t="shared" si="217"/>
        <v>0</v>
      </c>
      <c r="R408" s="136">
        <f t="shared" si="217"/>
        <v>0</v>
      </c>
      <c r="S408" s="136">
        <f t="shared" si="217"/>
        <v>0</v>
      </c>
      <c r="T408" s="136">
        <f t="shared" si="217"/>
        <v>0</v>
      </c>
      <c r="U408" s="136">
        <f t="shared" si="217"/>
        <v>0</v>
      </c>
      <c r="V408" s="136">
        <f t="shared" si="218"/>
        <v>0</v>
      </c>
      <c r="W408" s="136">
        <f t="shared" si="218"/>
        <v>0</v>
      </c>
      <c r="X408" s="136">
        <f t="shared" si="218"/>
        <v>0</v>
      </c>
      <c r="Y408" s="136">
        <f t="shared" si="218"/>
        <v>504150</v>
      </c>
      <c r="Z408" s="136">
        <f t="shared" si="218"/>
        <v>0</v>
      </c>
      <c r="AA408" s="136">
        <f t="shared" si="218"/>
        <v>0</v>
      </c>
      <c r="AB408" s="138">
        <f t="shared" si="218"/>
        <v>0</v>
      </c>
    </row>
    <row r="409" spans="1:28" s="56" customFormat="1" ht="37.5">
      <c r="A409" s="82"/>
      <c r="B409" s="113"/>
      <c r="C409" s="43" t="s">
        <v>100</v>
      </c>
      <c r="D409" s="110">
        <v>921</v>
      </c>
      <c r="E409" s="44" t="s">
        <v>14</v>
      </c>
      <c r="F409" s="44" t="s">
        <v>28</v>
      </c>
      <c r="G409" s="57">
        <v>5030010030</v>
      </c>
      <c r="H409" s="44" t="s">
        <v>101</v>
      </c>
      <c r="I409" s="136">
        <f t="shared" si="204"/>
        <v>2281850</v>
      </c>
      <c r="J409" s="136">
        <v>2279208.69</v>
      </c>
      <c r="K409" s="136">
        <f t="shared" si="205"/>
        <v>2641.3100000000559</v>
      </c>
      <c r="L409" s="137">
        <v>1777700</v>
      </c>
      <c r="M409" s="137"/>
      <c r="N409" s="137"/>
      <c r="O409" s="136"/>
      <c r="P409" s="136"/>
      <c r="Q409" s="136"/>
      <c r="R409" s="136"/>
      <c r="S409" s="136"/>
      <c r="T409" s="136"/>
      <c r="U409" s="136"/>
      <c r="V409" s="136"/>
      <c r="W409" s="136"/>
      <c r="X409" s="136"/>
      <c r="Y409" s="136">
        <v>504150</v>
      </c>
      <c r="Z409" s="136"/>
      <c r="AA409" s="136"/>
      <c r="AB409" s="138"/>
    </row>
    <row r="410" spans="1:28" s="56" customFormat="1" ht="37.5">
      <c r="A410" s="82"/>
      <c r="B410" s="113"/>
      <c r="C410" s="43" t="s">
        <v>353</v>
      </c>
      <c r="D410" s="110">
        <v>921</v>
      </c>
      <c r="E410" s="44" t="s">
        <v>14</v>
      </c>
      <c r="F410" s="44" t="s">
        <v>408</v>
      </c>
      <c r="G410" s="57">
        <v>9900000000</v>
      </c>
      <c r="H410" s="44"/>
      <c r="I410" s="136">
        <f t="shared" si="204"/>
        <v>1581840</v>
      </c>
      <c r="J410" s="136">
        <f>J411</f>
        <v>1221682.72</v>
      </c>
      <c r="K410" s="136">
        <f t="shared" si="205"/>
        <v>360157.28</v>
      </c>
      <c r="L410" s="137">
        <f t="shared" ref="L410:U411" si="219">L411</f>
        <v>2000000</v>
      </c>
      <c r="M410" s="137">
        <f t="shared" si="219"/>
        <v>0</v>
      </c>
      <c r="N410" s="137">
        <f t="shared" si="219"/>
        <v>0</v>
      </c>
      <c r="O410" s="136">
        <f t="shared" si="219"/>
        <v>0</v>
      </c>
      <c r="P410" s="136">
        <f t="shared" si="219"/>
        <v>22040</v>
      </c>
      <c r="Q410" s="136">
        <f t="shared" si="219"/>
        <v>6600</v>
      </c>
      <c r="R410" s="136">
        <f t="shared" si="219"/>
        <v>0</v>
      </c>
      <c r="S410" s="136">
        <f t="shared" si="219"/>
        <v>7200</v>
      </c>
      <c r="T410" s="136">
        <f t="shared" si="219"/>
        <v>0</v>
      </c>
      <c r="U410" s="136">
        <f t="shared" si="219"/>
        <v>40000</v>
      </c>
      <c r="V410" s="136">
        <f t="shared" ref="V410:AE411" si="220">V411</f>
        <v>0</v>
      </c>
      <c r="W410" s="136">
        <f t="shared" si="220"/>
        <v>6000</v>
      </c>
      <c r="X410" s="136">
        <f t="shared" si="220"/>
        <v>0</v>
      </c>
      <c r="Y410" s="136">
        <f t="shared" si="220"/>
        <v>-500000</v>
      </c>
      <c r="Z410" s="136">
        <f t="shared" si="220"/>
        <v>0</v>
      </c>
      <c r="AA410" s="136">
        <f t="shared" si="220"/>
        <v>0</v>
      </c>
      <c r="AB410" s="138">
        <f t="shared" si="220"/>
        <v>0</v>
      </c>
    </row>
    <row r="411" spans="1:28" s="56" customFormat="1" ht="56.25">
      <c r="A411" s="82"/>
      <c r="B411" s="113"/>
      <c r="C411" s="43" t="s">
        <v>354</v>
      </c>
      <c r="D411" s="110">
        <v>921</v>
      </c>
      <c r="E411" s="44" t="s">
        <v>14</v>
      </c>
      <c r="F411" s="44" t="s">
        <v>28</v>
      </c>
      <c r="G411" s="57">
        <v>9900010110</v>
      </c>
      <c r="H411" s="44"/>
      <c r="I411" s="136">
        <f t="shared" si="204"/>
        <v>1581840</v>
      </c>
      <c r="J411" s="136">
        <f>J412</f>
        <v>1221682.72</v>
      </c>
      <c r="K411" s="136">
        <f t="shared" si="205"/>
        <v>360157.28</v>
      </c>
      <c r="L411" s="137">
        <f t="shared" si="219"/>
        <v>2000000</v>
      </c>
      <c r="M411" s="137">
        <f t="shared" si="219"/>
        <v>0</v>
      </c>
      <c r="N411" s="137">
        <f t="shared" si="219"/>
        <v>0</v>
      </c>
      <c r="O411" s="136">
        <f t="shared" si="219"/>
        <v>0</v>
      </c>
      <c r="P411" s="136">
        <f t="shared" si="219"/>
        <v>22040</v>
      </c>
      <c r="Q411" s="136">
        <f t="shared" si="219"/>
        <v>6600</v>
      </c>
      <c r="R411" s="136">
        <f t="shared" si="219"/>
        <v>0</v>
      </c>
      <c r="S411" s="136">
        <f t="shared" si="219"/>
        <v>7200</v>
      </c>
      <c r="T411" s="136">
        <f t="shared" si="219"/>
        <v>0</v>
      </c>
      <c r="U411" s="136">
        <f t="shared" si="219"/>
        <v>40000</v>
      </c>
      <c r="V411" s="136">
        <f t="shared" si="220"/>
        <v>0</v>
      </c>
      <c r="W411" s="136">
        <f t="shared" si="220"/>
        <v>6000</v>
      </c>
      <c r="X411" s="136">
        <f t="shared" si="220"/>
        <v>0</v>
      </c>
      <c r="Y411" s="136">
        <f t="shared" si="220"/>
        <v>-500000</v>
      </c>
      <c r="Z411" s="136">
        <f t="shared" si="220"/>
        <v>0</v>
      </c>
      <c r="AA411" s="136">
        <f t="shared" si="220"/>
        <v>0</v>
      </c>
      <c r="AB411" s="138">
        <f t="shared" si="220"/>
        <v>0</v>
      </c>
    </row>
    <row r="412" spans="1:28" s="56" customFormat="1" ht="37.5">
      <c r="A412" s="82"/>
      <c r="B412" s="113"/>
      <c r="C412" s="43" t="s">
        <v>100</v>
      </c>
      <c r="D412" s="110">
        <v>921</v>
      </c>
      <c r="E412" s="44" t="s">
        <v>14</v>
      </c>
      <c r="F412" s="44" t="s">
        <v>28</v>
      </c>
      <c r="G412" s="57">
        <v>9900010110</v>
      </c>
      <c r="H412" s="44" t="s">
        <v>101</v>
      </c>
      <c r="I412" s="136">
        <f t="shared" si="204"/>
        <v>1581840</v>
      </c>
      <c r="J412" s="136">
        <v>1221682.72</v>
      </c>
      <c r="K412" s="136">
        <f t="shared" si="205"/>
        <v>360157.28</v>
      </c>
      <c r="L412" s="137">
        <v>2000000</v>
      </c>
      <c r="M412" s="137"/>
      <c r="N412" s="137"/>
      <c r="O412" s="136"/>
      <c r="P412" s="136">
        <v>22040</v>
      </c>
      <c r="Q412" s="136">
        <v>6600</v>
      </c>
      <c r="R412" s="136"/>
      <c r="S412" s="136">
        <v>7200</v>
      </c>
      <c r="T412" s="136"/>
      <c r="U412" s="136">
        <v>40000</v>
      </c>
      <c r="V412" s="136"/>
      <c r="W412" s="136">
        <v>6000</v>
      </c>
      <c r="X412" s="136"/>
      <c r="Y412" s="136">
        <v>-500000</v>
      </c>
      <c r="Z412" s="136"/>
      <c r="AA412" s="136"/>
      <c r="AB412" s="138"/>
    </row>
    <row r="413" spans="1:28" s="56" customFormat="1">
      <c r="A413" s="82"/>
      <c r="B413" s="113"/>
      <c r="C413" s="43" t="s">
        <v>38</v>
      </c>
      <c r="D413" s="110">
        <v>921</v>
      </c>
      <c r="E413" s="44" t="s">
        <v>20</v>
      </c>
      <c r="F413" s="44" t="s">
        <v>79</v>
      </c>
      <c r="G413" s="57"/>
      <c r="H413" s="44"/>
      <c r="I413" s="136">
        <f t="shared" si="204"/>
        <v>2840500</v>
      </c>
      <c r="J413" s="136">
        <f>J414</f>
        <v>1870517.98</v>
      </c>
      <c r="K413" s="136">
        <f t="shared" si="205"/>
        <v>969982.02</v>
      </c>
      <c r="L413" s="137"/>
      <c r="M413" s="137">
        <f>M414</f>
        <v>2528000</v>
      </c>
      <c r="N413" s="137"/>
      <c r="O413" s="136">
        <f t="shared" ref="O413:AB415" si="221">O414</f>
        <v>312500</v>
      </c>
      <c r="P413" s="136">
        <f t="shared" si="221"/>
        <v>0</v>
      </c>
      <c r="Q413" s="136">
        <f t="shared" si="221"/>
        <v>0</v>
      </c>
      <c r="R413" s="136">
        <f t="shared" si="221"/>
        <v>0</v>
      </c>
      <c r="S413" s="136">
        <f t="shared" si="221"/>
        <v>0</v>
      </c>
      <c r="T413" s="136">
        <f t="shared" si="221"/>
        <v>0</v>
      </c>
      <c r="U413" s="136">
        <f t="shared" si="221"/>
        <v>0</v>
      </c>
      <c r="V413" s="136">
        <f t="shared" si="221"/>
        <v>0</v>
      </c>
      <c r="W413" s="136">
        <f t="shared" si="221"/>
        <v>0</v>
      </c>
      <c r="X413" s="136">
        <f t="shared" si="221"/>
        <v>0</v>
      </c>
      <c r="Y413" s="136">
        <f t="shared" si="221"/>
        <v>0</v>
      </c>
      <c r="Z413" s="136">
        <f t="shared" si="221"/>
        <v>0</v>
      </c>
      <c r="AA413" s="136">
        <f t="shared" si="221"/>
        <v>0</v>
      </c>
      <c r="AB413" s="138">
        <f t="shared" si="221"/>
        <v>0</v>
      </c>
    </row>
    <row r="414" spans="1:28" s="56" customFormat="1">
      <c r="A414" s="82"/>
      <c r="B414" s="113"/>
      <c r="C414" s="43" t="s">
        <v>43</v>
      </c>
      <c r="D414" s="110">
        <v>921</v>
      </c>
      <c r="E414" s="44" t="s">
        <v>20</v>
      </c>
      <c r="F414" s="44" t="s">
        <v>44</v>
      </c>
      <c r="G414" s="57"/>
      <c r="H414" s="44"/>
      <c r="I414" s="136">
        <f t="shared" si="204"/>
        <v>2840500</v>
      </c>
      <c r="J414" s="136">
        <f>J415</f>
        <v>1870517.98</v>
      </c>
      <c r="K414" s="136">
        <f t="shared" si="205"/>
        <v>969982.02</v>
      </c>
      <c r="L414" s="137"/>
      <c r="M414" s="137">
        <f>M415</f>
        <v>2528000</v>
      </c>
      <c r="N414" s="137"/>
      <c r="O414" s="136">
        <f t="shared" si="221"/>
        <v>312500</v>
      </c>
      <c r="P414" s="136">
        <f t="shared" si="221"/>
        <v>0</v>
      </c>
      <c r="Q414" s="136">
        <f t="shared" si="221"/>
        <v>0</v>
      </c>
      <c r="R414" s="136">
        <f t="shared" si="221"/>
        <v>0</v>
      </c>
      <c r="S414" s="136">
        <f t="shared" si="221"/>
        <v>0</v>
      </c>
      <c r="T414" s="136">
        <f t="shared" si="221"/>
        <v>0</v>
      </c>
      <c r="U414" s="136">
        <f t="shared" si="221"/>
        <v>0</v>
      </c>
      <c r="V414" s="136">
        <f t="shared" si="221"/>
        <v>0</v>
      </c>
      <c r="W414" s="136">
        <f t="shared" si="221"/>
        <v>0</v>
      </c>
      <c r="X414" s="136">
        <f t="shared" si="221"/>
        <v>0</v>
      </c>
      <c r="Y414" s="136">
        <f t="shared" si="221"/>
        <v>0</v>
      </c>
      <c r="Z414" s="136">
        <f t="shared" si="221"/>
        <v>0</v>
      </c>
      <c r="AA414" s="136">
        <f t="shared" si="221"/>
        <v>0</v>
      </c>
      <c r="AB414" s="138">
        <f t="shared" si="221"/>
        <v>0</v>
      </c>
    </row>
    <row r="415" spans="1:28" s="56" customFormat="1" ht="56.25">
      <c r="A415" s="82"/>
      <c r="B415" s="113"/>
      <c r="C415" s="43" t="s">
        <v>328</v>
      </c>
      <c r="D415" s="110">
        <v>921</v>
      </c>
      <c r="E415" s="44" t="s">
        <v>20</v>
      </c>
      <c r="F415" s="44" t="s">
        <v>44</v>
      </c>
      <c r="G415" s="57">
        <v>7200000000</v>
      </c>
      <c r="H415" s="44"/>
      <c r="I415" s="136">
        <f t="shared" si="204"/>
        <v>2840500</v>
      </c>
      <c r="J415" s="136">
        <f>J416</f>
        <v>1870517.98</v>
      </c>
      <c r="K415" s="136">
        <f t="shared" si="205"/>
        <v>969982.02</v>
      </c>
      <c r="L415" s="137"/>
      <c r="M415" s="137">
        <f>M416</f>
        <v>2528000</v>
      </c>
      <c r="N415" s="137"/>
      <c r="O415" s="136">
        <f t="shared" si="221"/>
        <v>312500</v>
      </c>
      <c r="P415" s="136">
        <f t="shared" si="221"/>
        <v>0</v>
      </c>
      <c r="Q415" s="136">
        <f t="shared" si="221"/>
        <v>0</v>
      </c>
      <c r="R415" s="136">
        <f t="shared" si="221"/>
        <v>0</v>
      </c>
      <c r="S415" s="136">
        <f t="shared" si="221"/>
        <v>0</v>
      </c>
      <c r="T415" s="136">
        <f t="shared" si="221"/>
        <v>0</v>
      </c>
      <c r="U415" s="136">
        <f t="shared" si="221"/>
        <v>0</v>
      </c>
      <c r="V415" s="136">
        <f t="shared" si="221"/>
        <v>0</v>
      </c>
      <c r="W415" s="136">
        <f t="shared" si="221"/>
        <v>0</v>
      </c>
      <c r="X415" s="136">
        <f t="shared" si="221"/>
        <v>0</v>
      </c>
      <c r="Y415" s="136">
        <f t="shared" si="221"/>
        <v>0</v>
      </c>
      <c r="Z415" s="136">
        <f t="shared" si="221"/>
        <v>0</v>
      </c>
      <c r="AA415" s="136">
        <f t="shared" si="221"/>
        <v>0</v>
      </c>
      <c r="AB415" s="138">
        <f t="shared" si="221"/>
        <v>0</v>
      </c>
    </row>
    <row r="416" spans="1:28" s="56" customFormat="1" ht="37.5">
      <c r="A416" s="82"/>
      <c r="B416" s="113"/>
      <c r="C416" s="43" t="s">
        <v>329</v>
      </c>
      <c r="D416" s="110">
        <v>921</v>
      </c>
      <c r="E416" s="44" t="s">
        <v>20</v>
      </c>
      <c r="F416" s="44" t="s">
        <v>44</v>
      </c>
      <c r="G416" s="57">
        <v>7210000000</v>
      </c>
      <c r="H416" s="44"/>
      <c r="I416" s="136">
        <f t="shared" si="204"/>
        <v>2840500</v>
      </c>
      <c r="J416" s="136">
        <f>J419+J417+J421</f>
        <v>1870517.98</v>
      </c>
      <c r="K416" s="136">
        <f t="shared" si="205"/>
        <v>969982.02</v>
      </c>
      <c r="L416" s="137"/>
      <c r="M416" s="137">
        <f>M419</f>
        <v>2528000</v>
      </c>
      <c r="N416" s="137"/>
      <c r="O416" s="136">
        <f>O419+O421+O417</f>
        <v>312500</v>
      </c>
      <c r="P416" s="136">
        <f t="shared" ref="P416:AB416" si="222">P419+P417+P421</f>
        <v>0</v>
      </c>
      <c r="Q416" s="136">
        <f t="shared" si="222"/>
        <v>0</v>
      </c>
      <c r="R416" s="136">
        <f t="shared" si="222"/>
        <v>0</v>
      </c>
      <c r="S416" s="136">
        <f t="shared" si="222"/>
        <v>0</v>
      </c>
      <c r="T416" s="136">
        <f t="shared" si="222"/>
        <v>0</v>
      </c>
      <c r="U416" s="136">
        <f t="shared" si="222"/>
        <v>0</v>
      </c>
      <c r="V416" s="136">
        <f t="shared" si="222"/>
        <v>0</v>
      </c>
      <c r="W416" s="136">
        <f t="shared" si="222"/>
        <v>0</v>
      </c>
      <c r="X416" s="136">
        <f t="shared" si="222"/>
        <v>0</v>
      </c>
      <c r="Y416" s="136">
        <f t="shared" si="222"/>
        <v>0</v>
      </c>
      <c r="Z416" s="136">
        <f t="shared" si="222"/>
        <v>0</v>
      </c>
      <c r="AA416" s="136">
        <f t="shared" si="222"/>
        <v>0</v>
      </c>
      <c r="AB416" s="138">
        <f t="shared" si="222"/>
        <v>0</v>
      </c>
    </row>
    <row r="417" spans="1:1024" s="56" customFormat="1">
      <c r="A417" s="82"/>
      <c r="B417" s="113"/>
      <c r="C417" s="43" t="s">
        <v>330</v>
      </c>
      <c r="D417" s="110">
        <v>921</v>
      </c>
      <c r="E417" s="44" t="s">
        <v>20</v>
      </c>
      <c r="F417" s="44" t="s">
        <v>44</v>
      </c>
      <c r="G417" s="57" t="s">
        <v>331</v>
      </c>
      <c r="H417" s="44"/>
      <c r="I417" s="136">
        <f t="shared" si="204"/>
        <v>1977300</v>
      </c>
      <c r="J417" s="136">
        <f>J418</f>
        <v>1870517.98</v>
      </c>
      <c r="K417" s="136">
        <f t="shared" si="205"/>
        <v>106782.02000000002</v>
      </c>
      <c r="L417" s="137"/>
      <c r="M417" s="137"/>
      <c r="N417" s="137"/>
      <c r="O417" s="136">
        <f t="shared" ref="O417:AB417" si="223">O418</f>
        <v>722934</v>
      </c>
      <c r="P417" s="136">
        <f t="shared" si="223"/>
        <v>2117566</v>
      </c>
      <c r="Q417" s="136">
        <f t="shared" si="223"/>
        <v>0</v>
      </c>
      <c r="R417" s="136">
        <f t="shared" si="223"/>
        <v>0</v>
      </c>
      <c r="S417" s="136">
        <f t="shared" si="223"/>
        <v>0</v>
      </c>
      <c r="T417" s="136">
        <f t="shared" si="223"/>
        <v>0</v>
      </c>
      <c r="U417" s="136">
        <f t="shared" si="223"/>
        <v>0</v>
      </c>
      <c r="V417" s="136">
        <f t="shared" si="223"/>
        <v>0</v>
      </c>
      <c r="W417" s="136">
        <f t="shared" si="223"/>
        <v>0</v>
      </c>
      <c r="X417" s="136">
        <f t="shared" si="223"/>
        <v>0</v>
      </c>
      <c r="Y417" s="136">
        <f t="shared" si="223"/>
        <v>0</v>
      </c>
      <c r="Z417" s="136">
        <f t="shared" si="223"/>
        <v>0</v>
      </c>
      <c r="AA417" s="136">
        <f t="shared" si="223"/>
        <v>-863200</v>
      </c>
      <c r="AB417" s="138">
        <f t="shared" si="223"/>
        <v>0</v>
      </c>
    </row>
    <row r="418" spans="1:1024" s="56" customFormat="1" ht="37.5">
      <c r="A418" s="82"/>
      <c r="B418" s="113"/>
      <c r="C418" s="43" t="s">
        <v>100</v>
      </c>
      <c r="D418" s="110">
        <v>921</v>
      </c>
      <c r="E418" s="44" t="s">
        <v>20</v>
      </c>
      <c r="F418" s="44" t="s">
        <v>44</v>
      </c>
      <c r="G418" s="57" t="s">
        <v>331</v>
      </c>
      <c r="H418" s="44" t="s">
        <v>101</v>
      </c>
      <c r="I418" s="136">
        <f t="shared" si="204"/>
        <v>1977300</v>
      </c>
      <c r="J418" s="136">
        <v>1870517.98</v>
      </c>
      <c r="K418" s="136">
        <f t="shared" si="205"/>
        <v>106782.02000000002</v>
      </c>
      <c r="L418" s="137"/>
      <c r="M418" s="137"/>
      <c r="N418" s="137"/>
      <c r="O418" s="136">
        <v>722934</v>
      </c>
      <c r="P418" s="136">
        <v>2117566</v>
      </c>
      <c r="Q418" s="136"/>
      <c r="R418" s="136"/>
      <c r="S418" s="136"/>
      <c r="T418" s="136"/>
      <c r="U418" s="136"/>
      <c r="V418" s="136"/>
      <c r="W418" s="136"/>
      <c r="X418" s="136"/>
      <c r="Y418" s="136"/>
      <c r="Z418" s="136"/>
      <c r="AA418" s="136">
        <v>-863200</v>
      </c>
      <c r="AB418" s="138"/>
    </row>
    <row r="419" spans="1:1024" s="56" customFormat="1" ht="37.5" hidden="1">
      <c r="A419" s="82"/>
      <c r="B419" s="113"/>
      <c r="C419" s="43" t="s">
        <v>334</v>
      </c>
      <c r="D419" s="110">
        <v>921</v>
      </c>
      <c r="E419" s="44" t="s">
        <v>20</v>
      </c>
      <c r="F419" s="44" t="s">
        <v>44</v>
      </c>
      <c r="G419" s="57" t="s">
        <v>335</v>
      </c>
      <c r="H419" s="44"/>
      <c r="I419" s="136">
        <f t="shared" si="204"/>
        <v>0</v>
      </c>
      <c r="J419" s="136"/>
      <c r="K419" s="136"/>
      <c r="L419" s="137"/>
      <c r="M419" s="137">
        <f>M420</f>
        <v>2528000</v>
      </c>
      <c r="N419" s="137"/>
      <c r="O419" s="136">
        <f t="shared" ref="O419:AB419" si="224">O420</f>
        <v>-2528000</v>
      </c>
      <c r="P419" s="136">
        <f t="shared" si="224"/>
        <v>0</v>
      </c>
      <c r="Q419" s="136">
        <f t="shared" si="224"/>
        <v>0</v>
      </c>
      <c r="R419" s="136">
        <f t="shared" si="224"/>
        <v>0</v>
      </c>
      <c r="S419" s="136">
        <f t="shared" si="224"/>
        <v>0</v>
      </c>
      <c r="T419" s="136">
        <f t="shared" si="224"/>
        <v>0</v>
      </c>
      <c r="U419" s="136">
        <f t="shared" si="224"/>
        <v>0</v>
      </c>
      <c r="V419" s="136">
        <f t="shared" si="224"/>
        <v>0</v>
      </c>
      <c r="W419" s="136">
        <f t="shared" si="224"/>
        <v>0</v>
      </c>
      <c r="X419" s="136">
        <f t="shared" si="224"/>
        <v>0</v>
      </c>
      <c r="Y419" s="136">
        <f t="shared" si="224"/>
        <v>0</v>
      </c>
      <c r="Z419" s="136">
        <f t="shared" si="224"/>
        <v>0</v>
      </c>
      <c r="AA419" s="136">
        <f t="shared" si="224"/>
        <v>0</v>
      </c>
      <c r="AB419" s="138">
        <f t="shared" si="224"/>
        <v>0</v>
      </c>
    </row>
    <row r="420" spans="1:1024" s="56" customFormat="1" ht="37.5" hidden="1">
      <c r="A420" s="82"/>
      <c r="B420" s="113"/>
      <c r="C420" s="43" t="s">
        <v>100</v>
      </c>
      <c r="D420" s="110">
        <v>921</v>
      </c>
      <c r="E420" s="44" t="s">
        <v>20</v>
      </c>
      <c r="F420" s="44" t="s">
        <v>44</v>
      </c>
      <c r="G420" s="57" t="s">
        <v>335</v>
      </c>
      <c r="H420" s="44" t="s">
        <v>101</v>
      </c>
      <c r="I420" s="136">
        <f t="shared" si="204"/>
        <v>0</v>
      </c>
      <c r="J420" s="136"/>
      <c r="K420" s="136"/>
      <c r="L420" s="137"/>
      <c r="M420" s="137">
        <v>2528000</v>
      </c>
      <c r="N420" s="137"/>
      <c r="O420" s="136">
        <v>-2528000</v>
      </c>
      <c r="P420" s="136"/>
      <c r="Q420" s="136"/>
      <c r="R420" s="136"/>
      <c r="S420" s="136"/>
      <c r="T420" s="136"/>
      <c r="U420" s="136"/>
      <c r="V420" s="136"/>
      <c r="W420" s="136"/>
      <c r="X420" s="136"/>
      <c r="Y420" s="136"/>
      <c r="Z420" s="136"/>
      <c r="AA420" s="136"/>
      <c r="AB420" s="138"/>
    </row>
    <row r="421" spans="1:1024" s="56" customFormat="1">
      <c r="A421" s="82"/>
      <c r="B421" s="113"/>
      <c r="C421" s="43" t="s">
        <v>330</v>
      </c>
      <c r="D421" s="110">
        <v>921</v>
      </c>
      <c r="E421" s="44" t="s">
        <v>20</v>
      </c>
      <c r="F421" s="44" t="s">
        <v>44</v>
      </c>
      <c r="G421" s="57" t="s">
        <v>336</v>
      </c>
      <c r="H421" s="44"/>
      <c r="I421" s="136">
        <f t="shared" si="204"/>
        <v>863200</v>
      </c>
      <c r="J421" s="136">
        <f>J422</f>
        <v>0</v>
      </c>
      <c r="K421" s="136">
        <f t="shared" ref="K421:K449" si="225">I421-J421</f>
        <v>863200</v>
      </c>
      <c r="L421" s="137"/>
      <c r="M421" s="137"/>
      <c r="N421" s="137"/>
      <c r="O421" s="136">
        <f t="shared" ref="O421:AB421" si="226">O422</f>
        <v>2117566</v>
      </c>
      <c r="P421" s="136">
        <f t="shared" si="226"/>
        <v>-2117566</v>
      </c>
      <c r="Q421" s="136">
        <f t="shared" si="226"/>
        <v>0</v>
      </c>
      <c r="R421" s="136">
        <f t="shared" si="226"/>
        <v>0</v>
      </c>
      <c r="S421" s="136">
        <f t="shared" si="226"/>
        <v>0</v>
      </c>
      <c r="T421" s="136">
        <f t="shared" si="226"/>
        <v>0</v>
      </c>
      <c r="U421" s="136">
        <f t="shared" si="226"/>
        <v>0</v>
      </c>
      <c r="V421" s="136">
        <f t="shared" si="226"/>
        <v>0</v>
      </c>
      <c r="W421" s="136">
        <f t="shared" si="226"/>
        <v>0</v>
      </c>
      <c r="X421" s="136">
        <f t="shared" si="226"/>
        <v>0</v>
      </c>
      <c r="Y421" s="136">
        <f t="shared" si="226"/>
        <v>0</v>
      </c>
      <c r="Z421" s="136">
        <f t="shared" si="226"/>
        <v>0</v>
      </c>
      <c r="AA421" s="136">
        <f t="shared" si="226"/>
        <v>863200</v>
      </c>
      <c r="AB421" s="138">
        <f t="shared" si="226"/>
        <v>0</v>
      </c>
    </row>
    <row r="422" spans="1:1024" s="56" customFormat="1" ht="37.5">
      <c r="A422" s="82"/>
      <c r="B422" s="113"/>
      <c r="C422" s="43" t="s">
        <v>100</v>
      </c>
      <c r="D422" s="110">
        <v>921</v>
      </c>
      <c r="E422" s="44" t="s">
        <v>20</v>
      </c>
      <c r="F422" s="44" t="s">
        <v>44</v>
      </c>
      <c r="G422" s="57" t="s">
        <v>336</v>
      </c>
      <c r="H422" s="44" t="s">
        <v>101</v>
      </c>
      <c r="I422" s="136">
        <f t="shared" si="204"/>
        <v>863200</v>
      </c>
      <c r="J422" s="136">
        <v>0</v>
      </c>
      <c r="K422" s="136">
        <f t="shared" si="225"/>
        <v>863200</v>
      </c>
      <c r="L422" s="137"/>
      <c r="M422" s="137"/>
      <c r="N422" s="137"/>
      <c r="O422" s="136">
        <v>2117566</v>
      </c>
      <c r="P422" s="136">
        <v>-2117566</v>
      </c>
      <c r="Q422" s="136"/>
      <c r="R422" s="136"/>
      <c r="S422" s="136"/>
      <c r="T422" s="136"/>
      <c r="U422" s="136"/>
      <c r="V422" s="136"/>
      <c r="W422" s="136"/>
      <c r="X422" s="136"/>
      <c r="Y422" s="136"/>
      <c r="Z422" s="136"/>
      <c r="AA422" s="136">
        <v>863200</v>
      </c>
      <c r="AB422" s="138"/>
    </row>
    <row r="423" spans="1:1024" s="133" customFormat="1" ht="56.25">
      <c r="A423" s="75"/>
      <c r="B423" s="113" t="s">
        <v>61</v>
      </c>
      <c r="C423" s="68" t="s">
        <v>409</v>
      </c>
      <c r="D423" s="127">
        <v>925</v>
      </c>
      <c r="E423" s="83"/>
      <c r="F423" s="83"/>
      <c r="G423" s="74"/>
      <c r="H423" s="83"/>
      <c r="I423" s="130">
        <f t="shared" si="204"/>
        <v>2750216617</v>
      </c>
      <c r="J423" s="130">
        <f>J431+J585+J424</f>
        <v>2747375465.8399997</v>
      </c>
      <c r="K423" s="130">
        <f t="shared" si="225"/>
        <v>2841151.1600003242</v>
      </c>
      <c r="L423" s="131">
        <f t="shared" ref="L423:AB423" si="227">L431+L585+L424</f>
        <v>2030283100</v>
      </c>
      <c r="M423" s="131">
        <f t="shared" si="227"/>
        <v>74226400</v>
      </c>
      <c r="N423" s="131">
        <f t="shared" si="227"/>
        <v>0</v>
      </c>
      <c r="O423" s="130">
        <f t="shared" si="227"/>
        <v>52722000</v>
      </c>
      <c r="P423" s="130">
        <f t="shared" si="227"/>
        <v>849800</v>
      </c>
      <c r="Q423" s="130">
        <f t="shared" si="227"/>
        <v>233385370</v>
      </c>
      <c r="R423" s="130">
        <f t="shared" si="227"/>
        <v>25191099.999999996</v>
      </c>
      <c r="S423" s="130">
        <f t="shared" si="227"/>
        <v>3896091</v>
      </c>
      <c r="T423" s="130">
        <f t="shared" si="227"/>
        <v>15526750</v>
      </c>
      <c r="U423" s="130">
        <f t="shared" si="227"/>
        <v>98780750</v>
      </c>
      <c r="V423" s="130">
        <f t="shared" si="227"/>
        <v>11187400</v>
      </c>
      <c r="W423" s="130">
        <f t="shared" si="227"/>
        <v>103179700</v>
      </c>
      <c r="X423" s="130">
        <f t="shared" si="227"/>
        <v>10100400</v>
      </c>
      <c r="Y423" s="130">
        <f t="shared" si="227"/>
        <v>85863170</v>
      </c>
      <c r="Z423" s="130">
        <f t="shared" si="227"/>
        <v>8572386</v>
      </c>
      <c r="AA423" s="130">
        <f t="shared" si="227"/>
        <v>-3547799.9999999991</v>
      </c>
      <c r="AB423" s="132">
        <f t="shared" si="227"/>
        <v>0</v>
      </c>
    </row>
    <row r="424" spans="1:1024" s="133" customFormat="1">
      <c r="A424" s="75"/>
      <c r="B424" s="113"/>
      <c r="C424" s="43" t="s">
        <v>13</v>
      </c>
      <c r="D424" s="110">
        <v>925</v>
      </c>
      <c r="E424" s="44" t="s">
        <v>14</v>
      </c>
      <c r="F424" s="44" t="s">
        <v>79</v>
      </c>
      <c r="G424" s="57"/>
      <c r="H424" s="44"/>
      <c r="I424" s="136">
        <f t="shared" si="204"/>
        <v>6424206.1699999999</v>
      </c>
      <c r="J424" s="136">
        <f>J425</f>
        <v>6332694.1500000004</v>
      </c>
      <c r="K424" s="136">
        <f t="shared" si="225"/>
        <v>91512.019999999553</v>
      </c>
      <c r="L424" s="137">
        <f t="shared" ref="L424:U427" si="228">L425</f>
        <v>1656400</v>
      </c>
      <c r="M424" s="137">
        <f t="shared" si="228"/>
        <v>0</v>
      </c>
      <c r="N424" s="137">
        <f t="shared" si="228"/>
        <v>0</v>
      </c>
      <c r="O424" s="136">
        <f t="shared" si="228"/>
        <v>6000000</v>
      </c>
      <c r="P424" s="136">
        <f t="shared" si="228"/>
        <v>0</v>
      </c>
      <c r="Q424" s="136">
        <f t="shared" si="228"/>
        <v>0</v>
      </c>
      <c r="R424" s="136">
        <f t="shared" si="228"/>
        <v>0</v>
      </c>
      <c r="S424" s="136">
        <f t="shared" si="228"/>
        <v>0</v>
      </c>
      <c r="T424" s="136">
        <f t="shared" si="228"/>
        <v>0</v>
      </c>
      <c r="U424" s="136">
        <f t="shared" si="228"/>
        <v>-800000</v>
      </c>
      <c r="V424" s="136">
        <f t="shared" ref="V424:AE427" si="229">V425</f>
        <v>0</v>
      </c>
      <c r="W424" s="136">
        <f t="shared" si="229"/>
        <v>-189350</v>
      </c>
      <c r="X424" s="136">
        <f t="shared" si="229"/>
        <v>0</v>
      </c>
      <c r="Y424" s="136">
        <f t="shared" si="229"/>
        <v>-242843.83000000002</v>
      </c>
      <c r="Z424" s="136">
        <f t="shared" si="229"/>
        <v>0</v>
      </c>
      <c r="AA424" s="136">
        <f t="shared" si="229"/>
        <v>0</v>
      </c>
      <c r="AB424" s="138">
        <f t="shared" si="229"/>
        <v>0</v>
      </c>
      <c r="ALC424" s="56"/>
      <c r="ALD424" s="56"/>
      <c r="ALE424" s="56"/>
      <c r="ALF424" s="56"/>
      <c r="ALG424" s="56"/>
      <c r="ALH424" s="56"/>
      <c r="ALI424" s="56"/>
      <c r="ALJ424" s="56"/>
      <c r="ALK424" s="56"/>
      <c r="ALL424" s="56"/>
      <c r="ALM424" s="56"/>
      <c r="ALN424" s="56"/>
      <c r="ALO424" s="56"/>
      <c r="ALP424" s="56"/>
      <c r="ALQ424" s="56"/>
      <c r="ALR424" s="56"/>
      <c r="ALS424" s="56"/>
      <c r="ALT424" s="56"/>
      <c r="ALU424" s="56"/>
      <c r="ALV424" s="56"/>
      <c r="ALW424" s="56"/>
      <c r="ALX424" s="56"/>
      <c r="ALY424" s="56"/>
      <c r="ALZ424" s="56"/>
      <c r="AMA424" s="56"/>
      <c r="AMB424" s="56"/>
      <c r="AMC424" s="56"/>
      <c r="AMD424" s="56"/>
      <c r="AME424" s="56"/>
      <c r="AMF424" s="56"/>
      <c r="AMG424" s="56"/>
      <c r="AMH424" s="56"/>
      <c r="AMI424" s="56"/>
      <c r="AMJ424" s="56"/>
    </row>
    <row r="425" spans="1:1024" s="133" customFormat="1">
      <c r="A425" s="75"/>
      <c r="B425" s="113"/>
      <c r="C425" s="43" t="s">
        <v>27</v>
      </c>
      <c r="D425" s="110">
        <v>925</v>
      </c>
      <c r="E425" s="44" t="s">
        <v>14</v>
      </c>
      <c r="F425" s="44" t="s">
        <v>28</v>
      </c>
      <c r="G425" s="57"/>
      <c r="H425" s="44"/>
      <c r="I425" s="136">
        <f t="shared" si="204"/>
        <v>6424206.1699999999</v>
      </c>
      <c r="J425" s="136">
        <f>J426</f>
        <v>6332694.1500000004</v>
      </c>
      <c r="K425" s="136">
        <f t="shared" si="225"/>
        <v>91512.019999999553</v>
      </c>
      <c r="L425" s="137">
        <f t="shared" si="228"/>
        <v>1656400</v>
      </c>
      <c r="M425" s="137">
        <f t="shared" si="228"/>
        <v>0</v>
      </c>
      <c r="N425" s="137">
        <f t="shared" si="228"/>
        <v>0</v>
      </c>
      <c r="O425" s="136">
        <f t="shared" si="228"/>
        <v>6000000</v>
      </c>
      <c r="P425" s="136">
        <f t="shared" si="228"/>
        <v>0</v>
      </c>
      <c r="Q425" s="136">
        <f t="shared" si="228"/>
        <v>0</v>
      </c>
      <c r="R425" s="136">
        <f t="shared" si="228"/>
        <v>0</v>
      </c>
      <c r="S425" s="136">
        <f t="shared" si="228"/>
        <v>0</v>
      </c>
      <c r="T425" s="136">
        <f t="shared" si="228"/>
        <v>0</v>
      </c>
      <c r="U425" s="136">
        <f t="shared" si="228"/>
        <v>-800000</v>
      </c>
      <c r="V425" s="136">
        <f t="shared" si="229"/>
        <v>0</v>
      </c>
      <c r="W425" s="136">
        <f t="shared" si="229"/>
        <v>-189350</v>
      </c>
      <c r="X425" s="136">
        <f t="shared" si="229"/>
        <v>0</v>
      </c>
      <c r="Y425" s="136">
        <f t="shared" si="229"/>
        <v>-242843.83000000002</v>
      </c>
      <c r="Z425" s="136">
        <f t="shared" si="229"/>
        <v>0</v>
      </c>
      <c r="AA425" s="136">
        <f t="shared" si="229"/>
        <v>0</v>
      </c>
      <c r="AB425" s="138">
        <f t="shared" si="229"/>
        <v>0</v>
      </c>
      <c r="ALC425" s="56"/>
      <c r="ALD425" s="56"/>
      <c r="ALE425" s="56"/>
      <c r="ALF425" s="56"/>
      <c r="ALG425" s="56"/>
      <c r="ALH425" s="56"/>
      <c r="ALI425" s="56"/>
      <c r="ALJ425" s="56"/>
      <c r="ALK425" s="56"/>
      <c r="ALL425" s="56"/>
      <c r="ALM425" s="56"/>
      <c r="ALN425" s="56"/>
      <c r="ALO425" s="56"/>
      <c r="ALP425" s="56"/>
      <c r="ALQ425" s="56"/>
      <c r="ALR425" s="56"/>
      <c r="ALS425" s="56"/>
      <c r="ALT425" s="56"/>
      <c r="ALU425" s="56"/>
      <c r="ALV425" s="56"/>
      <c r="ALW425" s="56"/>
      <c r="ALX425" s="56"/>
      <c r="ALY425" s="56"/>
      <c r="ALZ425" s="56"/>
      <c r="AMA425" s="56"/>
      <c r="AMB425" s="56"/>
      <c r="AMC425" s="56"/>
      <c r="AMD425" s="56"/>
      <c r="AME425" s="56"/>
      <c r="AMF425" s="56"/>
      <c r="AMG425" s="56"/>
      <c r="AMH425" s="56"/>
      <c r="AMI425" s="56"/>
      <c r="AMJ425" s="56"/>
    </row>
    <row r="426" spans="1:1024" s="133" customFormat="1" ht="37.5">
      <c r="A426" s="75"/>
      <c r="B426" s="113"/>
      <c r="C426" s="43" t="s">
        <v>94</v>
      </c>
      <c r="D426" s="110">
        <v>925</v>
      </c>
      <c r="E426" s="44" t="s">
        <v>14</v>
      </c>
      <c r="F426" s="44" t="s">
        <v>28</v>
      </c>
      <c r="G426" s="57">
        <v>5000000000</v>
      </c>
      <c r="H426" s="44"/>
      <c r="I426" s="136">
        <f t="shared" si="204"/>
        <v>6424206.1699999999</v>
      </c>
      <c r="J426" s="136">
        <f>J427</f>
        <v>6332694.1500000004</v>
      </c>
      <c r="K426" s="136">
        <f t="shared" si="225"/>
        <v>91512.019999999553</v>
      </c>
      <c r="L426" s="137">
        <f t="shared" si="228"/>
        <v>1656400</v>
      </c>
      <c r="M426" s="137">
        <f t="shared" si="228"/>
        <v>0</v>
      </c>
      <c r="N426" s="137">
        <f t="shared" si="228"/>
        <v>0</v>
      </c>
      <c r="O426" s="136">
        <f t="shared" si="228"/>
        <v>6000000</v>
      </c>
      <c r="P426" s="136">
        <f t="shared" si="228"/>
        <v>0</v>
      </c>
      <c r="Q426" s="136">
        <f t="shared" si="228"/>
        <v>0</v>
      </c>
      <c r="R426" s="136">
        <f t="shared" si="228"/>
        <v>0</v>
      </c>
      <c r="S426" s="136">
        <f t="shared" si="228"/>
        <v>0</v>
      </c>
      <c r="T426" s="136">
        <f t="shared" si="228"/>
        <v>0</v>
      </c>
      <c r="U426" s="136">
        <f t="shared" si="228"/>
        <v>-800000</v>
      </c>
      <c r="V426" s="136">
        <f t="shared" si="229"/>
        <v>0</v>
      </c>
      <c r="W426" s="136">
        <f t="shared" si="229"/>
        <v>-189350</v>
      </c>
      <c r="X426" s="136">
        <f t="shared" si="229"/>
        <v>0</v>
      </c>
      <c r="Y426" s="136">
        <f t="shared" si="229"/>
        <v>-242843.83000000002</v>
      </c>
      <c r="Z426" s="136">
        <f t="shared" si="229"/>
        <v>0</v>
      </c>
      <c r="AA426" s="136">
        <f t="shared" si="229"/>
        <v>0</v>
      </c>
      <c r="AB426" s="138">
        <f t="shared" si="229"/>
        <v>0</v>
      </c>
      <c r="ALC426" s="56"/>
      <c r="ALD426" s="56"/>
      <c r="ALE426" s="56"/>
      <c r="ALF426" s="56"/>
      <c r="ALG426" s="56"/>
      <c r="ALH426" s="56"/>
      <c r="ALI426" s="56"/>
      <c r="ALJ426" s="56"/>
      <c r="ALK426" s="56"/>
      <c r="ALL426" s="56"/>
      <c r="ALM426" s="56"/>
      <c r="ALN426" s="56"/>
      <c r="ALO426" s="56"/>
      <c r="ALP426" s="56"/>
      <c r="ALQ426" s="56"/>
      <c r="ALR426" s="56"/>
      <c r="ALS426" s="56"/>
      <c r="ALT426" s="56"/>
      <c r="ALU426" s="56"/>
      <c r="ALV426" s="56"/>
      <c r="ALW426" s="56"/>
      <c r="ALX426" s="56"/>
      <c r="ALY426" s="56"/>
      <c r="ALZ426" s="56"/>
      <c r="AMA426" s="56"/>
      <c r="AMB426" s="56"/>
      <c r="AMC426" s="56"/>
      <c r="AMD426" s="56"/>
      <c r="AME426" s="56"/>
      <c r="AMF426" s="56"/>
      <c r="AMG426" s="56"/>
      <c r="AMH426" s="56"/>
      <c r="AMI426" s="56"/>
      <c r="AMJ426" s="56"/>
    </row>
    <row r="427" spans="1:1024" s="133" customFormat="1" ht="37.5">
      <c r="A427" s="75"/>
      <c r="B427" s="113"/>
      <c r="C427" s="43" t="s">
        <v>112</v>
      </c>
      <c r="D427" s="110">
        <v>925</v>
      </c>
      <c r="E427" s="44" t="s">
        <v>14</v>
      </c>
      <c r="F427" s="44" t="s">
        <v>28</v>
      </c>
      <c r="G427" s="57">
        <v>5030000000</v>
      </c>
      <c r="H427" s="44"/>
      <c r="I427" s="136">
        <f t="shared" si="204"/>
        <v>6424206.1699999999</v>
      </c>
      <c r="J427" s="136">
        <f>J428</f>
        <v>6332694.1500000004</v>
      </c>
      <c r="K427" s="136">
        <f t="shared" si="225"/>
        <v>91512.019999999553</v>
      </c>
      <c r="L427" s="137">
        <f t="shared" si="228"/>
        <v>1656400</v>
      </c>
      <c r="M427" s="137">
        <f t="shared" si="228"/>
        <v>0</v>
      </c>
      <c r="N427" s="137">
        <f t="shared" si="228"/>
        <v>0</v>
      </c>
      <c r="O427" s="136">
        <f t="shared" si="228"/>
        <v>6000000</v>
      </c>
      <c r="P427" s="136">
        <f t="shared" si="228"/>
        <v>0</v>
      </c>
      <c r="Q427" s="136">
        <f t="shared" si="228"/>
        <v>0</v>
      </c>
      <c r="R427" s="136">
        <f t="shared" si="228"/>
        <v>0</v>
      </c>
      <c r="S427" s="136">
        <f t="shared" si="228"/>
        <v>0</v>
      </c>
      <c r="T427" s="136">
        <f t="shared" si="228"/>
        <v>0</v>
      </c>
      <c r="U427" s="136">
        <f t="shared" si="228"/>
        <v>-800000</v>
      </c>
      <c r="V427" s="136">
        <f t="shared" si="229"/>
        <v>0</v>
      </c>
      <c r="W427" s="136">
        <f t="shared" si="229"/>
        <v>-189350</v>
      </c>
      <c r="X427" s="136">
        <f t="shared" si="229"/>
        <v>0</v>
      </c>
      <c r="Y427" s="136">
        <f t="shared" si="229"/>
        <v>-242843.83000000002</v>
      </c>
      <c r="Z427" s="136">
        <f t="shared" si="229"/>
        <v>0</v>
      </c>
      <c r="AA427" s="136">
        <f t="shared" si="229"/>
        <v>0</v>
      </c>
      <c r="AB427" s="138">
        <f t="shared" si="229"/>
        <v>0</v>
      </c>
      <c r="ALC427" s="56"/>
      <c r="ALD427" s="56"/>
      <c r="ALE427" s="56"/>
      <c r="ALF427" s="56"/>
      <c r="ALG427" s="56"/>
      <c r="ALH427" s="56"/>
      <c r="ALI427" s="56"/>
      <c r="ALJ427" s="56"/>
      <c r="ALK427" s="56"/>
      <c r="ALL427" s="56"/>
      <c r="ALM427" s="56"/>
      <c r="ALN427" s="56"/>
      <c r="ALO427" s="56"/>
      <c r="ALP427" s="56"/>
      <c r="ALQ427" s="56"/>
      <c r="ALR427" s="56"/>
      <c r="ALS427" s="56"/>
      <c r="ALT427" s="56"/>
      <c r="ALU427" s="56"/>
      <c r="ALV427" s="56"/>
      <c r="ALW427" s="56"/>
      <c r="ALX427" s="56"/>
      <c r="ALY427" s="56"/>
      <c r="ALZ427" s="56"/>
      <c r="AMA427" s="56"/>
      <c r="AMB427" s="56"/>
      <c r="AMC427" s="56"/>
      <c r="AMD427" s="56"/>
      <c r="AME427" s="56"/>
      <c r="AMF427" s="56"/>
      <c r="AMG427" s="56"/>
      <c r="AMH427" s="56"/>
      <c r="AMI427" s="56"/>
      <c r="AMJ427" s="56"/>
    </row>
    <row r="428" spans="1:1024" s="133" customFormat="1" ht="37.5">
      <c r="A428" s="75"/>
      <c r="B428" s="113"/>
      <c r="C428" s="43" t="s">
        <v>113</v>
      </c>
      <c r="D428" s="110">
        <v>925</v>
      </c>
      <c r="E428" s="44" t="s">
        <v>14</v>
      </c>
      <c r="F428" s="44" t="s">
        <v>28</v>
      </c>
      <c r="G428" s="57">
        <v>5030010030</v>
      </c>
      <c r="H428" s="44"/>
      <c r="I428" s="136">
        <f t="shared" si="204"/>
        <v>6424206.1699999999</v>
      </c>
      <c r="J428" s="136">
        <f>J429+J430</f>
        <v>6332694.1500000004</v>
      </c>
      <c r="K428" s="136">
        <f t="shared" si="225"/>
        <v>91512.019999999553</v>
      </c>
      <c r="L428" s="137">
        <f t="shared" ref="L428:AB428" si="230">L429+L430</f>
        <v>1656400</v>
      </c>
      <c r="M428" s="137">
        <f t="shared" si="230"/>
        <v>0</v>
      </c>
      <c r="N428" s="137">
        <f t="shared" si="230"/>
        <v>0</v>
      </c>
      <c r="O428" s="136">
        <f t="shared" si="230"/>
        <v>6000000</v>
      </c>
      <c r="P428" s="136">
        <f t="shared" si="230"/>
        <v>0</v>
      </c>
      <c r="Q428" s="136">
        <f t="shared" si="230"/>
        <v>0</v>
      </c>
      <c r="R428" s="136">
        <f t="shared" si="230"/>
        <v>0</v>
      </c>
      <c r="S428" s="136">
        <f t="shared" si="230"/>
        <v>0</v>
      </c>
      <c r="T428" s="136">
        <f t="shared" si="230"/>
        <v>0</v>
      </c>
      <c r="U428" s="136">
        <f t="shared" si="230"/>
        <v>-800000</v>
      </c>
      <c r="V428" s="136">
        <f t="shared" si="230"/>
        <v>0</v>
      </c>
      <c r="W428" s="136">
        <f t="shared" si="230"/>
        <v>-189350</v>
      </c>
      <c r="X428" s="136">
        <f t="shared" si="230"/>
        <v>0</v>
      </c>
      <c r="Y428" s="136">
        <f t="shared" si="230"/>
        <v>-242843.83000000002</v>
      </c>
      <c r="Z428" s="136">
        <f t="shared" si="230"/>
        <v>0</v>
      </c>
      <c r="AA428" s="136">
        <f t="shared" si="230"/>
        <v>0</v>
      </c>
      <c r="AB428" s="138">
        <f t="shared" si="230"/>
        <v>0</v>
      </c>
      <c r="ALC428" s="56"/>
      <c r="ALD428" s="56"/>
      <c r="ALE428" s="56"/>
      <c r="ALF428" s="56"/>
      <c r="ALG428" s="56"/>
      <c r="ALH428" s="56"/>
      <c r="ALI428" s="56"/>
      <c r="ALJ428" s="56"/>
      <c r="ALK428" s="56"/>
      <c r="ALL428" s="56"/>
      <c r="ALM428" s="56"/>
      <c r="ALN428" s="56"/>
      <c r="ALO428" s="56"/>
      <c r="ALP428" s="56"/>
      <c r="ALQ428" s="56"/>
      <c r="ALR428" s="56"/>
      <c r="ALS428" s="56"/>
      <c r="ALT428" s="56"/>
      <c r="ALU428" s="56"/>
      <c r="ALV428" s="56"/>
      <c r="ALW428" s="56"/>
      <c r="ALX428" s="56"/>
      <c r="ALY428" s="56"/>
      <c r="ALZ428" s="56"/>
      <c r="AMA428" s="56"/>
      <c r="AMB428" s="56"/>
      <c r="AMC428" s="56"/>
      <c r="AMD428" s="56"/>
      <c r="AME428" s="56"/>
      <c r="AMF428" s="56"/>
      <c r="AMG428" s="56"/>
      <c r="AMH428" s="56"/>
      <c r="AMI428" s="56"/>
      <c r="AMJ428" s="56"/>
    </row>
    <row r="429" spans="1:1024" s="133" customFormat="1" ht="37.5">
      <c r="A429" s="75"/>
      <c r="B429" s="113"/>
      <c r="C429" s="43" t="s">
        <v>100</v>
      </c>
      <c r="D429" s="110">
        <v>925</v>
      </c>
      <c r="E429" s="44" t="s">
        <v>14</v>
      </c>
      <c r="F429" s="44" t="s">
        <v>28</v>
      </c>
      <c r="G429" s="57">
        <v>5030010030</v>
      </c>
      <c r="H429" s="44" t="s">
        <v>101</v>
      </c>
      <c r="I429" s="136">
        <f t="shared" si="204"/>
        <v>6390100</v>
      </c>
      <c r="J429" s="136">
        <v>6298587.9800000004</v>
      </c>
      <c r="K429" s="136">
        <f t="shared" si="225"/>
        <v>91512.019999999553</v>
      </c>
      <c r="L429" s="137">
        <v>1090100</v>
      </c>
      <c r="M429" s="137"/>
      <c r="N429" s="137"/>
      <c r="O429" s="136">
        <v>6000000</v>
      </c>
      <c r="P429" s="136"/>
      <c r="Q429" s="136"/>
      <c r="R429" s="136"/>
      <c r="S429" s="136"/>
      <c r="T429" s="136"/>
      <c r="U429" s="136">
        <v>-800000</v>
      </c>
      <c r="V429" s="136"/>
      <c r="W429" s="136"/>
      <c r="X429" s="136"/>
      <c r="Y429" s="136">
        <v>100000</v>
      </c>
      <c r="Z429" s="136"/>
      <c r="AA429" s="136"/>
      <c r="AB429" s="138"/>
      <c r="ALC429" s="56"/>
      <c r="ALD429" s="56"/>
      <c r="ALE429" s="56"/>
      <c r="ALF429" s="56"/>
      <c r="ALG429" s="56"/>
      <c r="ALH429" s="56"/>
      <c r="ALI429" s="56"/>
      <c r="ALJ429" s="56"/>
      <c r="ALK429" s="56"/>
      <c r="ALL429" s="56"/>
      <c r="ALM429" s="56"/>
      <c r="ALN429" s="56"/>
      <c r="ALO429" s="56"/>
      <c r="ALP429" s="56"/>
      <c r="ALQ429" s="56"/>
      <c r="ALR429" s="56"/>
      <c r="ALS429" s="56"/>
      <c r="ALT429" s="56"/>
      <c r="ALU429" s="56"/>
      <c r="ALV429" s="56"/>
      <c r="ALW429" s="56"/>
      <c r="ALX429" s="56"/>
      <c r="ALY429" s="56"/>
      <c r="ALZ429" s="56"/>
      <c r="AMA429" s="56"/>
      <c r="AMB429" s="56"/>
      <c r="AMC429" s="56"/>
      <c r="AMD429" s="56"/>
      <c r="AME429" s="56"/>
      <c r="AMF429" s="56"/>
      <c r="AMG429" s="56"/>
      <c r="AMH429" s="56"/>
      <c r="AMI429" s="56"/>
      <c r="AMJ429" s="56"/>
    </row>
    <row r="430" spans="1:1024" s="133" customFormat="1">
      <c r="A430" s="75"/>
      <c r="B430" s="113"/>
      <c r="C430" s="43" t="s">
        <v>103</v>
      </c>
      <c r="D430" s="110">
        <v>925</v>
      </c>
      <c r="E430" s="44" t="s">
        <v>14</v>
      </c>
      <c r="F430" s="44" t="s">
        <v>28</v>
      </c>
      <c r="G430" s="57">
        <v>5030010030</v>
      </c>
      <c r="H430" s="44" t="s">
        <v>104</v>
      </c>
      <c r="I430" s="136">
        <f t="shared" si="204"/>
        <v>34106.169999999984</v>
      </c>
      <c r="J430" s="136">
        <v>34106.17</v>
      </c>
      <c r="K430" s="136">
        <f t="shared" si="225"/>
        <v>0</v>
      </c>
      <c r="L430" s="137">
        <v>566300</v>
      </c>
      <c r="M430" s="137"/>
      <c r="N430" s="137"/>
      <c r="O430" s="136"/>
      <c r="P430" s="136"/>
      <c r="Q430" s="136"/>
      <c r="R430" s="136"/>
      <c r="S430" s="136"/>
      <c r="T430" s="136"/>
      <c r="U430" s="136"/>
      <c r="V430" s="136"/>
      <c r="W430" s="136">
        <v>-189350</v>
      </c>
      <c r="X430" s="136"/>
      <c r="Y430" s="136">
        <v>-342843.83</v>
      </c>
      <c r="Z430" s="136"/>
      <c r="AA430" s="136"/>
      <c r="AB430" s="138"/>
      <c r="ALC430" s="56"/>
      <c r="ALD430" s="56"/>
      <c r="ALE430" s="56"/>
      <c r="ALF430" s="56"/>
      <c r="ALG430" s="56"/>
      <c r="ALH430" s="56"/>
      <c r="ALI430" s="56"/>
      <c r="ALJ430" s="56"/>
      <c r="ALK430" s="56"/>
      <c r="ALL430" s="56"/>
      <c r="ALM430" s="56"/>
      <c r="ALN430" s="56"/>
      <c r="ALO430" s="56"/>
      <c r="ALP430" s="56"/>
      <c r="ALQ430" s="56"/>
      <c r="ALR430" s="56"/>
      <c r="ALS430" s="56"/>
      <c r="ALT430" s="56"/>
      <c r="ALU430" s="56"/>
      <c r="ALV430" s="56"/>
      <c r="ALW430" s="56"/>
      <c r="ALX430" s="56"/>
      <c r="ALY430" s="56"/>
      <c r="ALZ430" s="56"/>
      <c r="AMA430" s="56"/>
      <c r="AMB430" s="56"/>
      <c r="AMC430" s="56"/>
      <c r="AMD430" s="56"/>
      <c r="AME430" s="56"/>
      <c r="AMF430" s="56"/>
      <c r="AMG430" s="56"/>
      <c r="AMH430" s="56"/>
      <c r="AMI430" s="56"/>
      <c r="AMJ430" s="56"/>
    </row>
    <row r="431" spans="1:1024" s="56" customFormat="1">
      <c r="A431" s="82"/>
      <c r="B431" s="113"/>
      <c r="C431" s="43" t="s">
        <v>50</v>
      </c>
      <c r="D431" s="110">
        <v>925</v>
      </c>
      <c r="E431" s="44" t="s">
        <v>51</v>
      </c>
      <c r="F431" s="44" t="s">
        <v>79</v>
      </c>
      <c r="G431" s="57"/>
      <c r="H431" s="81"/>
      <c r="I431" s="136">
        <f t="shared" si="204"/>
        <v>2729453210.8299999</v>
      </c>
      <c r="J431" s="136">
        <f>J432+J459+J514+J537</f>
        <v>2726703571.6899996</v>
      </c>
      <c r="K431" s="136">
        <f t="shared" si="225"/>
        <v>2749639.1400003433</v>
      </c>
      <c r="L431" s="137">
        <f t="shared" ref="L431:AB431" si="231">L432+L459+L514+L537</f>
        <v>2013824000</v>
      </c>
      <c r="M431" s="137">
        <f t="shared" si="231"/>
        <v>74226400</v>
      </c>
      <c r="N431" s="137">
        <f t="shared" si="231"/>
        <v>0</v>
      </c>
      <c r="O431" s="136">
        <f t="shared" si="231"/>
        <v>46722000</v>
      </c>
      <c r="P431" s="136">
        <f t="shared" si="231"/>
        <v>849800</v>
      </c>
      <c r="Q431" s="136">
        <f t="shared" si="231"/>
        <v>233385370</v>
      </c>
      <c r="R431" s="136">
        <f t="shared" si="231"/>
        <v>25191099.999999996</v>
      </c>
      <c r="S431" s="136">
        <f t="shared" si="231"/>
        <v>3896091</v>
      </c>
      <c r="T431" s="136">
        <f t="shared" si="231"/>
        <v>15526750</v>
      </c>
      <c r="U431" s="136">
        <f t="shared" si="231"/>
        <v>99580750</v>
      </c>
      <c r="V431" s="136">
        <f t="shared" si="231"/>
        <v>11187400</v>
      </c>
      <c r="W431" s="136">
        <f t="shared" si="231"/>
        <v>103369050</v>
      </c>
      <c r="X431" s="136">
        <f t="shared" si="231"/>
        <v>10100400</v>
      </c>
      <c r="Y431" s="136">
        <f t="shared" si="231"/>
        <v>86569513.829999998</v>
      </c>
      <c r="Z431" s="136">
        <f t="shared" si="231"/>
        <v>8572386</v>
      </c>
      <c r="AA431" s="136">
        <f t="shared" si="231"/>
        <v>-3547799.9999999991</v>
      </c>
      <c r="AB431" s="138">
        <f t="shared" si="231"/>
        <v>0</v>
      </c>
    </row>
    <row r="432" spans="1:1024" s="56" customFormat="1">
      <c r="A432" s="82"/>
      <c r="B432" s="113"/>
      <c r="C432" s="43" t="s">
        <v>52</v>
      </c>
      <c r="D432" s="110">
        <v>925</v>
      </c>
      <c r="E432" s="44" t="s">
        <v>51</v>
      </c>
      <c r="F432" s="44" t="s">
        <v>14</v>
      </c>
      <c r="G432" s="57"/>
      <c r="H432" s="81"/>
      <c r="I432" s="136">
        <f t="shared" si="204"/>
        <v>901474839.70000005</v>
      </c>
      <c r="J432" s="136">
        <f>J433+J456+J448</f>
        <v>901465744.69999993</v>
      </c>
      <c r="K432" s="136">
        <f t="shared" si="225"/>
        <v>9095.0000001192093</v>
      </c>
      <c r="L432" s="137">
        <f t="shared" ref="L432:AB432" si="232">L433+L456+L448</f>
        <v>683945900</v>
      </c>
      <c r="M432" s="137">
        <f t="shared" si="232"/>
        <v>-2916400</v>
      </c>
      <c r="N432" s="137">
        <f t="shared" si="232"/>
        <v>0</v>
      </c>
      <c r="O432" s="136">
        <f t="shared" si="232"/>
        <v>4284200</v>
      </c>
      <c r="P432" s="136">
        <f t="shared" si="232"/>
        <v>-100</v>
      </c>
      <c r="Q432" s="136">
        <f t="shared" si="232"/>
        <v>88246140</v>
      </c>
      <c r="R432" s="136">
        <f t="shared" si="232"/>
        <v>9671075</v>
      </c>
      <c r="S432" s="136">
        <f t="shared" si="232"/>
        <v>-14916133</v>
      </c>
      <c r="T432" s="136">
        <f t="shared" si="232"/>
        <v>-3789150</v>
      </c>
      <c r="U432" s="136">
        <f t="shared" si="232"/>
        <v>61914933</v>
      </c>
      <c r="V432" s="136">
        <f t="shared" si="232"/>
        <v>3575324.7</v>
      </c>
      <c r="W432" s="136">
        <f t="shared" si="232"/>
        <v>14655800</v>
      </c>
      <c r="X432" s="136">
        <f t="shared" si="232"/>
        <v>6651900</v>
      </c>
      <c r="Y432" s="136">
        <f t="shared" si="232"/>
        <v>41648664</v>
      </c>
      <c r="Z432" s="136">
        <f t="shared" si="232"/>
        <v>502686</v>
      </c>
      <c r="AA432" s="136">
        <f t="shared" si="232"/>
        <v>8000000</v>
      </c>
      <c r="AB432" s="138">
        <f t="shared" si="232"/>
        <v>0</v>
      </c>
    </row>
    <row r="433" spans="1:28" s="56" customFormat="1">
      <c r="A433" s="82"/>
      <c r="B433" s="113"/>
      <c r="C433" s="43" t="s">
        <v>162</v>
      </c>
      <c r="D433" s="110">
        <v>925</v>
      </c>
      <c r="E433" s="44" t="s">
        <v>51</v>
      </c>
      <c r="F433" s="44" t="s">
        <v>14</v>
      </c>
      <c r="G433" s="57">
        <v>5800000000</v>
      </c>
      <c r="H433" s="81"/>
      <c r="I433" s="136">
        <f t="shared" si="204"/>
        <v>891353987.36000001</v>
      </c>
      <c r="J433" s="136">
        <f>J434</f>
        <v>891353987.3599999</v>
      </c>
      <c r="K433" s="136">
        <f t="shared" si="225"/>
        <v>0</v>
      </c>
      <c r="L433" s="137">
        <f t="shared" ref="L433:AB433" si="233">L434</f>
        <v>681345900</v>
      </c>
      <c r="M433" s="137">
        <f t="shared" si="233"/>
        <v>-2916400</v>
      </c>
      <c r="N433" s="137">
        <f t="shared" si="233"/>
        <v>0</v>
      </c>
      <c r="O433" s="136">
        <f t="shared" si="233"/>
        <v>510900</v>
      </c>
      <c r="P433" s="136">
        <f t="shared" si="233"/>
        <v>-100</v>
      </c>
      <c r="Q433" s="136">
        <f t="shared" si="233"/>
        <v>88246140</v>
      </c>
      <c r="R433" s="136">
        <f t="shared" si="233"/>
        <v>9671075</v>
      </c>
      <c r="S433" s="136">
        <f t="shared" si="233"/>
        <v>-14916133</v>
      </c>
      <c r="T433" s="136">
        <f t="shared" si="233"/>
        <v>-3789150</v>
      </c>
      <c r="U433" s="136">
        <f t="shared" si="233"/>
        <v>61914933</v>
      </c>
      <c r="V433" s="136">
        <f t="shared" si="233"/>
        <v>-6915575.2999999998</v>
      </c>
      <c r="W433" s="136">
        <f t="shared" si="233"/>
        <v>14655800</v>
      </c>
      <c r="X433" s="136">
        <f t="shared" si="233"/>
        <v>6651900</v>
      </c>
      <c r="Y433" s="136">
        <f t="shared" si="233"/>
        <v>45584407.659999996</v>
      </c>
      <c r="Z433" s="136">
        <f t="shared" si="233"/>
        <v>3310290</v>
      </c>
      <c r="AA433" s="136">
        <f t="shared" si="233"/>
        <v>8000000</v>
      </c>
      <c r="AB433" s="138">
        <f t="shared" si="233"/>
        <v>0</v>
      </c>
    </row>
    <row r="434" spans="1:28" s="56" customFormat="1">
      <c r="A434" s="82"/>
      <c r="B434" s="113"/>
      <c r="C434" s="43" t="s">
        <v>163</v>
      </c>
      <c r="D434" s="110">
        <v>925</v>
      </c>
      <c r="E434" s="44" t="s">
        <v>51</v>
      </c>
      <c r="F434" s="44" t="s">
        <v>14</v>
      </c>
      <c r="G434" s="57">
        <v>5810000000</v>
      </c>
      <c r="H434" s="81"/>
      <c r="I434" s="136">
        <f t="shared" si="204"/>
        <v>891353987.36000001</v>
      </c>
      <c r="J434" s="136">
        <f>J439+J441+J435+J437+J445+J443</f>
        <v>891353987.3599999</v>
      </c>
      <c r="K434" s="136">
        <f t="shared" si="225"/>
        <v>0</v>
      </c>
      <c r="L434" s="137">
        <f t="shared" ref="L434:Q434" si="234">L439+L441+L435+L437+L445</f>
        <v>681345900</v>
      </c>
      <c r="M434" s="137">
        <f t="shared" si="234"/>
        <v>-2916400</v>
      </c>
      <c r="N434" s="137">
        <f t="shared" si="234"/>
        <v>0</v>
      </c>
      <c r="O434" s="136">
        <f t="shared" si="234"/>
        <v>510900</v>
      </c>
      <c r="P434" s="136">
        <f t="shared" si="234"/>
        <v>-100</v>
      </c>
      <c r="Q434" s="136">
        <f t="shared" si="234"/>
        <v>88246140</v>
      </c>
      <c r="R434" s="136">
        <f>R439+R441+R435+R437+R445+R443</f>
        <v>9671075</v>
      </c>
      <c r="S434" s="136">
        <f t="shared" ref="S434:AB434" si="235">S439+S441+S435+S437+S445</f>
        <v>-14916133</v>
      </c>
      <c r="T434" s="136">
        <f t="shared" si="235"/>
        <v>-3789150</v>
      </c>
      <c r="U434" s="136">
        <f t="shared" si="235"/>
        <v>61914933</v>
      </c>
      <c r="V434" s="136">
        <f t="shared" si="235"/>
        <v>-6915575.2999999998</v>
      </c>
      <c r="W434" s="136">
        <f t="shared" si="235"/>
        <v>14655800</v>
      </c>
      <c r="X434" s="136">
        <f t="shared" si="235"/>
        <v>6651900</v>
      </c>
      <c r="Y434" s="136">
        <f t="shared" si="235"/>
        <v>45584407.659999996</v>
      </c>
      <c r="Z434" s="136">
        <f t="shared" si="235"/>
        <v>3310290</v>
      </c>
      <c r="AA434" s="136">
        <f t="shared" si="235"/>
        <v>8000000</v>
      </c>
      <c r="AB434" s="138">
        <f t="shared" si="235"/>
        <v>0</v>
      </c>
    </row>
    <row r="435" spans="1:28" s="56" customFormat="1" ht="37.5">
      <c r="A435" s="82"/>
      <c r="B435" s="113"/>
      <c r="C435" s="43" t="s">
        <v>127</v>
      </c>
      <c r="D435" s="110">
        <v>925</v>
      </c>
      <c r="E435" s="44" t="s">
        <v>51</v>
      </c>
      <c r="F435" s="44" t="s">
        <v>14</v>
      </c>
      <c r="G435" s="57">
        <v>5810000590</v>
      </c>
      <c r="H435" s="81"/>
      <c r="I435" s="136">
        <f t="shared" si="204"/>
        <v>274964297.44999999</v>
      </c>
      <c r="J435" s="136">
        <f>J436</f>
        <v>274964297.44999999</v>
      </c>
      <c r="K435" s="136">
        <f t="shared" si="225"/>
        <v>0</v>
      </c>
      <c r="L435" s="137">
        <f t="shared" ref="L435:AB435" si="236">L436</f>
        <v>203817100</v>
      </c>
      <c r="M435" s="137">
        <f t="shared" si="236"/>
        <v>0</v>
      </c>
      <c r="N435" s="137">
        <f t="shared" si="236"/>
        <v>0</v>
      </c>
      <c r="O435" s="136">
        <f t="shared" si="236"/>
        <v>515300</v>
      </c>
      <c r="P435" s="136">
        <f t="shared" si="236"/>
        <v>155000</v>
      </c>
      <c r="Q435" s="136">
        <f t="shared" si="236"/>
        <v>51655200</v>
      </c>
      <c r="R435" s="136">
        <f t="shared" si="236"/>
        <v>243375</v>
      </c>
      <c r="S435" s="136">
        <f t="shared" si="236"/>
        <v>-14712233</v>
      </c>
      <c r="T435" s="136">
        <f t="shared" si="236"/>
        <v>-3579650</v>
      </c>
      <c r="U435" s="136">
        <f t="shared" si="236"/>
        <v>20581633</v>
      </c>
      <c r="V435" s="136">
        <f t="shared" si="236"/>
        <v>-5528007.0899999999</v>
      </c>
      <c r="W435" s="136">
        <f t="shared" si="236"/>
        <v>2798660</v>
      </c>
      <c r="X435" s="136">
        <f t="shared" si="236"/>
        <v>7683000</v>
      </c>
      <c r="Y435" s="136">
        <f t="shared" si="236"/>
        <v>9291107.6600000001</v>
      </c>
      <c r="Z435" s="136">
        <f t="shared" si="236"/>
        <v>2043811.88</v>
      </c>
      <c r="AA435" s="136">
        <f t="shared" si="236"/>
        <v>0</v>
      </c>
      <c r="AB435" s="138">
        <f t="shared" si="236"/>
        <v>0</v>
      </c>
    </row>
    <row r="436" spans="1:28" s="56" customFormat="1" ht="37.5">
      <c r="A436" s="82"/>
      <c r="B436" s="113"/>
      <c r="C436" s="43" t="s">
        <v>166</v>
      </c>
      <c r="D436" s="110">
        <v>925</v>
      </c>
      <c r="E436" s="44" t="s">
        <v>51</v>
      </c>
      <c r="F436" s="44" t="s">
        <v>14</v>
      </c>
      <c r="G436" s="57">
        <v>5810000590</v>
      </c>
      <c r="H436" s="81">
        <v>600</v>
      </c>
      <c r="I436" s="136">
        <f t="shared" si="204"/>
        <v>274964297.44999999</v>
      </c>
      <c r="J436" s="136">
        <v>274964297.44999999</v>
      </c>
      <c r="K436" s="136">
        <f t="shared" si="225"/>
        <v>0</v>
      </c>
      <c r="L436" s="137">
        <v>203817100</v>
      </c>
      <c r="M436" s="137"/>
      <c r="N436" s="137"/>
      <c r="O436" s="136">
        <v>515300</v>
      </c>
      <c r="P436" s="136">
        <v>155000</v>
      </c>
      <c r="Q436" s="136">
        <v>51655200</v>
      </c>
      <c r="R436" s="136">
        <v>243375</v>
      </c>
      <c r="S436" s="136">
        <v>-14712233</v>
      </c>
      <c r="T436" s="136">
        <v>-3579650</v>
      </c>
      <c r="U436" s="136">
        <v>20581633</v>
      </c>
      <c r="V436" s="136">
        <v>-5528007.0899999999</v>
      </c>
      <c r="W436" s="136">
        <v>2798660</v>
      </c>
      <c r="X436" s="136">
        <v>7683000</v>
      </c>
      <c r="Y436" s="136">
        <v>9291107.6600000001</v>
      </c>
      <c r="Z436" s="136">
        <v>2043811.88</v>
      </c>
      <c r="AA436" s="136"/>
      <c r="AB436" s="138"/>
    </row>
    <row r="437" spans="1:28" s="56" customFormat="1">
      <c r="A437" s="82"/>
      <c r="B437" s="113"/>
      <c r="C437" s="43" t="s">
        <v>167</v>
      </c>
      <c r="D437" s="110">
        <v>925</v>
      </c>
      <c r="E437" s="44" t="s">
        <v>51</v>
      </c>
      <c r="F437" s="44" t="s">
        <v>14</v>
      </c>
      <c r="G437" s="57">
        <v>5810009020</v>
      </c>
      <c r="H437" s="81"/>
      <c r="I437" s="136">
        <f t="shared" si="204"/>
        <v>316511.79000000004</v>
      </c>
      <c r="J437" s="136">
        <f>J438</f>
        <v>316511.78999999998</v>
      </c>
      <c r="K437" s="136">
        <f t="shared" si="225"/>
        <v>0</v>
      </c>
      <c r="L437" s="137">
        <f t="shared" ref="L437:AB437" si="237">L438</f>
        <v>700000</v>
      </c>
      <c r="M437" s="137">
        <f t="shared" si="237"/>
        <v>0</v>
      </c>
      <c r="N437" s="137">
        <f t="shared" si="237"/>
        <v>0</v>
      </c>
      <c r="O437" s="136">
        <f t="shared" si="237"/>
        <v>0</v>
      </c>
      <c r="P437" s="136">
        <f t="shared" si="237"/>
        <v>0</v>
      </c>
      <c r="Q437" s="136">
        <f t="shared" si="237"/>
        <v>0</v>
      </c>
      <c r="R437" s="136">
        <f t="shared" si="237"/>
        <v>0</v>
      </c>
      <c r="S437" s="136">
        <f t="shared" si="237"/>
        <v>0</v>
      </c>
      <c r="T437" s="136">
        <f t="shared" si="237"/>
        <v>0</v>
      </c>
      <c r="U437" s="136">
        <f t="shared" si="237"/>
        <v>800000</v>
      </c>
      <c r="V437" s="136">
        <f t="shared" si="237"/>
        <v>-131028.21</v>
      </c>
      <c r="W437" s="136">
        <f t="shared" si="237"/>
        <v>-1052460</v>
      </c>
      <c r="X437" s="136">
        <f t="shared" si="237"/>
        <v>0</v>
      </c>
      <c r="Y437" s="136">
        <f t="shared" si="237"/>
        <v>0</v>
      </c>
      <c r="Z437" s="136">
        <f t="shared" si="237"/>
        <v>0</v>
      </c>
      <c r="AA437" s="136">
        <f t="shared" si="237"/>
        <v>0</v>
      </c>
      <c r="AB437" s="138">
        <f t="shared" si="237"/>
        <v>0</v>
      </c>
    </row>
    <row r="438" spans="1:28" s="56" customFormat="1" ht="37.5">
      <c r="A438" s="82"/>
      <c r="B438" s="113"/>
      <c r="C438" s="43" t="s">
        <v>166</v>
      </c>
      <c r="D438" s="110">
        <v>925</v>
      </c>
      <c r="E438" s="44" t="s">
        <v>51</v>
      </c>
      <c r="F438" s="44" t="s">
        <v>14</v>
      </c>
      <c r="G438" s="57">
        <v>5810009020</v>
      </c>
      <c r="H438" s="81">
        <v>600</v>
      </c>
      <c r="I438" s="136">
        <f t="shared" si="204"/>
        <v>316511.79000000004</v>
      </c>
      <c r="J438" s="136">
        <v>316511.78999999998</v>
      </c>
      <c r="K438" s="136">
        <f t="shared" si="225"/>
        <v>0</v>
      </c>
      <c r="L438" s="137">
        <v>700000</v>
      </c>
      <c r="M438" s="137"/>
      <c r="N438" s="137"/>
      <c r="O438" s="136"/>
      <c r="P438" s="136"/>
      <c r="Q438" s="136"/>
      <c r="R438" s="136"/>
      <c r="S438" s="136"/>
      <c r="T438" s="136"/>
      <c r="U438" s="136">
        <v>800000</v>
      </c>
      <c r="V438" s="136">
        <v>-131028.21</v>
      </c>
      <c r="W438" s="136">
        <v>-1052460</v>
      </c>
      <c r="X438" s="136"/>
      <c r="Y438" s="136"/>
      <c r="Z438" s="136"/>
      <c r="AA438" s="136"/>
      <c r="AB438" s="138"/>
    </row>
    <row r="439" spans="1:28" s="56" customFormat="1" ht="150">
      <c r="A439" s="82"/>
      <c r="B439" s="113"/>
      <c r="C439" s="43" t="s">
        <v>169</v>
      </c>
      <c r="D439" s="110">
        <v>925</v>
      </c>
      <c r="E439" s="44" t="s">
        <v>51</v>
      </c>
      <c r="F439" s="44" t="s">
        <v>14</v>
      </c>
      <c r="G439" s="57">
        <v>5810060820</v>
      </c>
      <c r="H439" s="81"/>
      <c r="I439" s="136">
        <f t="shared" si="204"/>
        <v>1156378.1200000001</v>
      </c>
      <c r="J439" s="136">
        <f>J440</f>
        <v>1156378.1200000001</v>
      </c>
      <c r="K439" s="136">
        <f t="shared" si="225"/>
        <v>0</v>
      </c>
      <c r="L439" s="137">
        <f t="shared" ref="L439:AB439" si="238">L440</f>
        <v>564900</v>
      </c>
      <c r="M439" s="137">
        <f t="shared" si="238"/>
        <v>0</v>
      </c>
      <c r="N439" s="137">
        <f t="shared" si="238"/>
        <v>0</v>
      </c>
      <c r="O439" s="136">
        <f t="shared" si="238"/>
        <v>0</v>
      </c>
      <c r="P439" s="136">
        <f t="shared" si="238"/>
        <v>0</v>
      </c>
      <c r="Q439" s="136">
        <f t="shared" si="238"/>
        <v>0</v>
      </c>
      <c r="R439" s="136">
        <f t="shared" si="238"/>
        <v>0</v>
      </c>
      <c r="S439" s="136">
        <f t="shared" si="238"/>
        <v>0</v>
      </c>
      <c r="T439" s="136">
        <f t="shared" si="238"/>
        <v>0</v>
      </c>
      <c r="U439" s="136">
        <f t="shared" si="238"/>
        <v>601800</v>
      </c>
      <c r="V439" s="136">
        <f t="shared" si="238"/>
        <v>0</v>
      </c>
      <c r="W439" s="136">
        <f t="shared" si="238"/>
        <v>0</v>
      </c>
      <c r="X439" s="136">
        <f t="shared" si="238"/>
        <v>0</v>
      </c>
      <c r="Y439" s="136">
        <f t="shared" si="238"/>
        <v>0</v>
      </c>
      <c r="Z439" s="136">
        <f t="shared" si="238"/>
        <v>-10321.879999999999</v>
      </c>
      <c r="AA439" s="136">
        <f t="shared" si="238"/>
        <v>0</v>
      </c>
      <c r="AB439" s="138">
        <f t="shared" si="238"/>
        <v>0</v>
      </c>
    </row>
    <row r="440" spans="1:28" s="56" customFormat="1" ht="37.5">
      <c r="A440" s="82"/>
      <c r="B440" s="113"/>
      <c r="C440" s="43" t="s">
        <v>166</v>
      </c>
      <c r="D440" s="110">
        <v>925</v>
      </c>
      <c r="E440" s="44" t="s">
        <v>51</v>
      </c>
      <c r="F440" s="44" t="s">
        <v>14</v>
      </c>
      <c r="G440" s="57">
        <v>5810060820</v>
      </c>
      <c r="H440" s="81">
        <v>600</v>
      </c>
      <c r="I440" s="136">
        <f t="shared" si="204"/>
        <v>1156378.1200000001</v>
      </c>
      <c r="J440" s="136">
        <v>1156378.1200000001</v>
      </c>
      <c r="K440" s="136">
        <f t="shared" si="225"/>
        <v>0</v>
      </c>
      <c r="L440" s="137">
        <v>564900</v>
      </c>
      <c r="M440" s="137"/>
      <c r="N440" s="137"/>
      <c r="O440" s="136"/>
      <c r="P440" s="136"/>
      <c r="Q440" s="136"/>
      <c r="R440" s="136"/>
      <c r="S440" s="136"/>
      <c r="T440" s="136"/>
      <c r="U440" s="136">
        <v>601800</v>
      </c>
      <c r="V440" s="136"/>
      <c r="W440" s="136"/>
      <c r="X440" s="136"/>
      <c r="Y440" s="136"/>
      <c r="Z440" s="136">
        <v>-10321.879999999999</v>
      </c>
      <c r="AA440" s="136"/>
      <c r="AB440" s="138"/>
    </row>
    <row r="441" spans="1:28" s="56" customFormat="1" ht="93.75">
      <c r="A441" s="82"/>
      <c r="B441" s="113"/>
      <c r="C441" s="43" t="s">
        <v>170</v>
      </c>
      <c r="D441" s="110">
        <v>925</v>
      </c>
      <c r="E441" s="44" t="s">
        <v>51</v>
      </c>
      <c r="F441" s="44" t="s">
        <v>14</v>
      </c>
      <c r="G441" s="57">
        <v>5810060860</v>
      </c>
      <c r="H441" s="81"/>
      <c r="I441" s="136">
        <f t="shared" si="204"/>
        <v>594568300</v>
      </c>
      <c r="J441" s="136">
        <f>J442</f>
        <v>594568300</v>
      </c>
      <c r="K441" s="136">
        <f t="shared" si="225"/>
        <v>0</v>
      </c>
      <c r="L441" s="137">
        <f t="shared" ref="L441:AB441" si="239">L442</f>
        <v>461613400</v>
      </c>
      <c r="M441" s="137">
        <f t="shared" si="239"/>
        <v>0</v>
      </c>
      <c r="N441" s="137">
        <f t="shared" si="239"/>
        <v>0</v>
      </c>
      <c r="O441" s="136">
        <f t="shared" si="239"/>
        <v>0</v>
      </c>
      <c r="P441" s="136">
        <f t="shared" si="239"/>
        <v>0</v>
      </c>
      <c r="Q441" s="136">
        <f t="shared" si="239"/>
        <v>35799100</v>
      </c>
      <c r="R441" s="136">
        <f t="shared" si="239"/>
        <v>0</v>
      </c>
      <c r="S441" s="136">
        <f t="shared" si="239"/>
        <v>0</v>
      </c>
      <c r="T441" s="136">
        <f t="shared" si="239"/>
        <v>0</v>
      </c>
      <c r="U441" s="136">
        <f t="shared" si="239"/>
        <v>39554700</v>
      </c>
      <c r="V441" s="136">
        <f t="shared" si="239"/>
        <v>0</v>
      </c>
      <c r="W441" s="136">
        <f t="shared" si="239"/>
        <v>13128000</v>
      </c>
      <c r="X441" s="136">
        <f t="shared" si="239"/>
        <v>0</v>
      </c>
      <c r="Y441" s="136">
        <f t="shared" si="239"/>
        <v>36473100</v>
      </c>
      <c r="Z441" s="136">
        <f t="shared" si="239"/>
        <v>0</v>
      </c>
      <c r="AA441" s="136">
        <f t="shared" si="239"/>
        <v>8000000</v>
      </c>
      <c r="AB441" s="138">
        <f t="shared" si="239"/>
        <v>0</v>
      </c>
    </row>
    <row r="442" spans="1:28" s="56" customFormat="1" ht="37.5">
      <c r="A442" s="82"/>
      <c r="B442" s="113"/>
      <c r="C442" s="43" t="s">
        <v>166</v>
      </c>
      <c r="D442" s="110">
        <v>925</v>
      </c>
      <c r="E442" s="44" t="s">
        <v>51</v>
      </c>
      <c r="F442" s="44" t="s">
        <v>14</v>
      </c>
      <c r="G442" s="57">
        <v>5810060860</v>
      </c>
      <c r="H442" s="81">
        <v>600</v>
      </c>
      <c r="I442" s="136">
        <f t="shared" si="204"/>
        <v>594568300</v>
      </c>
      <c r="J442" s="136">
        <v>594568300</v>
      </c>
      <c r="K442" s="136">
        <f t="shared" si="225"/>
        <v>0</v>
      </c>
      <c r="L442" s="137">
        <v>461613400</v>
      </c>
      <c r="M442" s="137"/>
      <c r="N442" s="137"/>
      <c r="O442" s="136"/>
      <c r="P442" s="136"/>
      <c r="Q442" s="136">
        <v>35799100</v>
      </c>
      <c r="R442" s="136"/>
      <c r="S442" s="136"/>
      <c r="T442" s="136"/>
      <c r="U442" s="136">
        <v>39554700</v>
      </c>
      <c r="V442" s="136"/>
      <c r="W442" s="136">
        <v>13128000</v>
      </c>
      <c r="X442" s="136"/>
      <c r="Y442" s="136">
        <v>36473100</v>
      </c>
      <c r="Z442" s="136"/>
      <c r="AA442" s="136">
        <v>8000000</v>
      </c>
      <c r="AB442" s="138"/>
    </row>
    <row r="443" spans="1:28" s="56" customFormat="1" ht="37.5">
      <c r="A443" s="82"/>
      <c r="B443" s="113"/>
      <c r="C443" s="43" t="s">
        <v>172</v>
      </c>
      <c r="D443" s="110">
        <v>925</v>
      </c>
      <c r="E443" s="44" t="s">
        <v>51</v>
      </c>
      <c r="F443" s="44" t="s">
        <v>14</v>
      </c>
      <c r="G443" s="57">
        <v>5810062980</v>
      </c>
      <c r="H443" s="81"/>
      <c r="I443" s="136">
        <f t="shared" si="204"/>
        <v>9495600</v>
      </c>
      <c r="J443" s="136">
        <f>J444</f>
        <v>9495600</v>
      </c>
      <c r="K443" s="136">
        <f t="shared" si="225"/>
        <v>0</v>
      </c>
      <c r="L443" s="137"/>
      <c r="M443" s="137"/>
      <c r="N443" s="137"/>
      <c r="O443" s="136"/>
      <c r="P443" s="136"/>
      <c r="Q443" s="136"/>
      <c r="R443" s="136">
        <f>R444</f>
        <v>9495600</v>
      </c>
      <c r="S443" s="136"/>
      <c r="T443" s="136"/>
      <c r="U443" s="136"/>
      <c r="V443" s="136"/>
      <c r="W443" s="136"/>
      <c r="X443" s="136"/>
      <c r="Y443" s="136"/>
      <c r="Z443" s="136"/>
      <c r="AA443" s="136"/>
      <c r="AB443" s="138"/>
    </row>
    <row r="444" spans="1:28" s="56" customFormat="1" ht="37.5">
      <c r="A444" s="82"/>
      <c r="B444" s="113"/>
      <c r="C444" s="43" t="s">
        <v>166</v>
      </c>
      <c r="D444" s="110">
        <v>925</v>
      </c>
      <c r="E444" s="44" t="s">
        <v>51</v>
      </c>
      <c r="F444" s="44" t="s">
        <v>14</v>
      </c>
      <c r="G444" s="57">
        <v>5810062980</v>
      </c>
      <c r="H444" s="81">
        <v>600</v>
      </c>
      <c r="I444" s="136">
        <f t="shared" si="204"/>
        <v>9495600</v>
      </c>
      <c r="J444" s="136">
        <v>9495600</v>
      </c>
      <c r="K444" s="136">
        <f t="shared" si="225"/>
        <v>0</v>
      </c>
      <c r="L444" s="137"/>
      <c r="M444" s="137"/>
      <c r="N444" s="137"/>
      <c r="O444" s="136"/>
      <c r="P444" s="136"/>
      <c r="Q444" s="136"/>
      <c r="R444" s="136">
        <v>9495600</v>
      </c>
      <c r="S444" s="136"/>
      <c r="T444" s="136"/>
      <c r="U444" s="136"/>
      <c r="V444" s="136"/>
      <c r="W444" s="136"/>
      <c r="X444" s="136"/>
      <c r="Y444" s="136"/>
      <c r="Z444" s="136"/>
      <c r="AA444" s="136"/>
      <c r="AB444" s="138"/>
    </row>
    <row r="445" spans="1:28" s="56" customFormat="1" ht="37.5">
      <c r="A445" s="82"/>
      <c r="B445" s="113"/>
      <c r="C445" s="43" t="s">
        <v>177</v>
      </c>
      <c r="D445" s="110">
        <v>925</v>
      </c>
      <c r="E445" s="44" t="s">
        <v>51</v>
      </c>
      <c r="F445" s="44" t="s">
        <v>14</v>
      </c>
      <c r="G445" s="57">
        <v>5810100000</v>
      </c>
      <c r="H445" s="81"/>
      <c r="I445" s="136">
        <f t="shared" si="204"/>
        <v>10852900</v>
      </c>
      <c r="J445" s="136">
        <f>J446</f>
        <v>10852900</v>
      </c>
      <c r="K445" s="136">
        <f t="shared" si="225"/>
        <v>0</v>
      </c>
      <c r="L445" s="137">
        <f t="shared" ref="L445:U446" si="240">L446</f>
        <v>14650500</v>
      </c>
      <c r="M445" s="137">
        <f t="shared" si="240"/>
        <v>-2916400</v>
      </c>
      <c r="N445" s="137">
        <f t="shared" si="240"/>
        <v>0</v>
      </c>
      <c r="O445" s="136">
        <f t="shared" si="240"/>
        <v>-4400</v>
      </c>
      <c r="P445" s="136">
        <f t="shared" si="240"/>
        <v>-155100</v>
      </c>
      <c r="Q445" s="136">
        <f t="shared" si="240"/>
        <v>791840</v>
      </c>
      <c r="R445" s="136">
        <f t="shared" si="240"/>
        <v>-67900</v>
      </c>
      <c r="S445" s="136">
        <f t="shared" si="240"/>
        <v>-203900</v>
      </c>
      <c r="T445" s="136">
        <f t="shared" si="240"/>
        <v>-209500</v>
      </c>
      <c r="U445" s="136">
        <f t="shared" si="240"/>
        <v>376800</v>
      </c>
      <c r="V445" s="136">
        <f t="shared" ref="V445:AE446" si="241">V446</f>
        <v>-1256540</v>
      </c>
      <c r="W445" s="136">
        <f t="shared" si="241"/>
        <v>-218400</v>
      </c>
      <c r="X445" s="136">
        <f t="shared" si="241"/>
        <v>-1031100</v>
      </c>
      <c r="Y445" s="136">
        <f t="shared" si="241"/>
        <v>-179800</v>
      </c>
      <c r="Z445" s="136">
        <f t="shared" si="241"/>
        <v>1276800</v>
      </c>
      <c r="AA445" s="136">
        <f t="shared" si="241"/>
        <v>0</v>
      </c>
      <c r="AB445" s="138">
        <f t="shared" si="241"/>
        <v>0</v>
      </c>
    </row>
    <row r="446" spans="1:28" s="56" customFormat="1" ht="37.5">
      <c r="A446" s="82"/>
      <c r="B446" s="113"/>
      <c r="C446" s="43" t="s">
        <v>127</v>
      </c>
      <c r="D446" s="110">
        <v>925</v>
      </c>
      <c r="E446" s="44" t="s">
        <v>51</v>
      </c>
      <c r="F446" s="44" t="s">
        <v>14</v>
      </c>
      <c r="G446" s="57">
        <v>5810100590</v>
      </c>
      <c r="H446" s="81"/>
      <c r="I446" s="136">
        <f t="shared" si="204"/>
        <v>10852900</v>
      </c>
      <c r="J446" s="136">
        <f>J447</f>
        <v>10852900</v>
      </c>
      <c r="K446" s="136">
        <f t="shared" si="225"/>
        <v>0</v>
      </c>
      <c r="L446" s="137">
        <f t="shared" si="240"/>
        <v>14650500</v>
      </c>
      <c r="M446" s="137">
        <f t="shared" si="240"/>
        <v>-2916400</v>
      </c>
      <c r="N446" s="137">
        <f t="shared" si="240"/>
        <v>0</v>
      </c>
      <c r="O446" s="136">
        <f t="shared" si="240"/>
        <v>-4400</v>
      </c>
      <c r="P446" s="136">
        <f t="shared" si="240"/>
        <v>-155100</v>
      </c>
      <c r="Q446" s="136">
        <f t="shared" si="240"/>
        <v>791840</v>
      </c>
      <c r="R446" s="136">
        <f t="shared" si="240"/>
        <v>-67900</v>
      </c>
      <c r="S446" s="136">
        <f t="shared" si="240"/>
        <v>-203900</v>
      </c>
      <c r="T446" s="136">
        <f t="shared" si="240"/>
        <v>-209500</v>
      </c>
      <c r="U446" s="136">
        <f t="shared" si="240"/>
        <v>376800</v>
      </c>
      <c r="V446" s="136">
        <f t="shared" si="241"/>
        <v>-1256540</v>
      </c>
      <c r="W446" s="136">
        <f t="shared" si="241"/>
        <v>-218400</v>
      </c>
      <c r="X446" s="136">
        <f t="shared" si="241"/>
        <v>-1031100</v>
      </c>
      <c r="Y446" s="136">
        <f t="shared" si="241"/>
        <v>-179800</v>
      </c>
      <c r="Z446" s="136">
        <f t="shared" si="241"/>
        <v>1276800</v>
      </c>
      <c r="AA446" s="136">
        <f t="shared" si="241"/>
        <v>0</v>
      </c>
      <c r="AB446" s="138">
        <f t="shared" si="241"/>
        <v>0</v>
      </c>
    </row>
    <row r="447" spans="1:28" s="56" customFormat="1" ht="37.5">
      <c r="A447" s="82"/>
      <c r="B447" s="113"/>
      <c r="C447" s="43" t="s">
        <v>166</v>
      </c>
      <c r="D447" s="110">
        <v>925</v>
      </c>
      <c r="E447" s="44" t="s">
        <v>51</v>
      </c>
      <c r="F447" s="44" t="s">
        <v>14</v>
      </c>
      <c r="G447" s="57">
        <v>5810100590</v>
      </c>
      <c r="H447" s="81">
        <v>600</v>
      </c>
      <c r="I447" s="136">
        <f t="shared" si="204"/>
        <v>10852900</v>
      </c>
      <c r="J447" s="136">
        <v>10852900</v>
      </c>
      <c r="K447" s="136">
        <f t="shared" si="225"/>
        <v>0</v>
      </c>
      <c r="L447" s="137">
        <v>14650500</v>
      </c>
      <c r="M447" s="137">
        <v>-2916400</v>
      </c>
      <c r="N447" s="137"/>
      <c r="O447" s="136">
        <v>-4400</v>
      </c>
      <c r="P447" s="136">
        <v>-155100</v>
      </c>
      <c r="Q447" s="136">
        <v>791840</v>
      </c>
      <c r="R447" s="136">
        <v>-67900</v>
      </c>
      <c r="S447" s="136">
        <v>-203900</v>
      </c>
      <c r="T447" s="136">
        <v>-209500</v>
      </c>
      <c r="U447" s="136">
        <v>376800</v>
      </c>
      <c r="V447" s="136">
        <v>-1256540</v>
      </c>
      <c r="W447" s="136">
        <v>-218400</v>
      </c>
      <c r="X447" s="136">
        <v>-1031100</v>
      </c>
      <c r="Y447" s="136">
        <v>-179800</v>
      </c>
      <c r="Z447" s="136">
        <v>1276800</v>
      </c>
      <c r="AA447" s="136"/>
      <c r="AB447" s="138"/>
    </row>
    <row r="448" spans="1:28" s="56" customFormat="1" ht="56.25">
      <c r="A448" s="82"/>
      <c r="B448" s="113"/>
      <c r="C448" s="43" t="s">
        <v>246</v>
      </c>
      <c r="D448" s="110">
        <v>925</v>
      </c>
      <c r="E448" s="44" t="s">
        <v>51</v>
      </c>
      <c r="F448" s="44" t="s">
        <v>14</v>
      </c>
      <c r="G448" s="57">
        <v>6500000000</v>
      </c>
      <c r="H448" s="81"/>
      <c r="I448" s="136">
        <f t="shared" si="204"/>
        <v>10120852.34</v>
      </c>
      <c r="J448" s="136">
        <f>J449</f>
        <v>10111757.34</v>
      </c>
      <c r="K448" s="136">
        <f t="shared" si="225"/>
        <v>9095</v>
      </c>
      <c r="L448" s="137">
        <f t="shared" ref="L448:AB448" si="242">L449</f>
        <v>2100000</v>
      </c>
      <c r="M448" s="137">
        <f t="shared" si="242"/>
        <v>0</v>
      </c>
      <c r="N448" s="137">
        <f t="shared" si="242"/>
        <v>0</v>
      </c>
      <c r="O448" s="136">
        <f t="shared" si="242"/>
        <v>4133300</v>
      </c>
      <c r="P448" s="136">
        <f t="shared" si="242"/>
        <v>0</v>
      </c>
      <c r="Q448" s="136">
        <f t="shared" si="242"/>
        <v>0</v>
      </c>
      <c r="R448" s="136">
        <f t="shared" si="242"/>
        <v>0</v>
      </c>
      <c r="S448" s="136">
        <f t="shared" si="242"/>
        <v>0</v>
      </c>
      <c r="T448" s="136">
        <f t="shared" si="242"/>
        <v>0</v>
      </c>
      <c r="U448" s="136">
        <f t="shared" si="242"/>
        <v>0</v>
      </c>
      <c r="V448" s="136">
        <f t="shared" si="242"/>
        <v>10490900</v>
      </c>
      <c r="W448" s="136">
        <f t="shared" si="242"/>
        <v>0</v>
      </c>
      <c r="X448" s="136">
        <f t="shared" si="242"/>
        <v>0</v>
      </c>
      <c r="Y448" s="136">
        <f t="shared" si="242"/>
        <v>-3795743.66</v>
      </c>
      <c r="Z448" s="136">
        <f t="shared" si="242"/>
        <v>-2807604</v>
      </c>
      <c r="AA448" s="136">
        <f t="shared" si="242"/>
        <v>0</v>
      </c>
      <c r="AB448" s="138">
        <f t="shared" si="242"/>
        <v>0</v>
      </c>
    </row>
    <row r="449" spans="1:28" s="56" customFormat="1">
      <c r="A449" s="82"/>
      <c r="B449" s="113"/>
      <c r="C449" s="43" t="s">
        <v>275</v>
      </c>
      <c r="D449" s="110">
        <v>925</v>
      </c>
      <c r="E449" s="44" t="s">
        <v>51</v>
      </c>
      <c r="F449" s="44" t="s">
        <v>14</v>
      </c>
      <c r="G449" s="57">
        <v>6570000000</v>
      </c>
      <c r="H449" s="81"/>
      <c r="I449" s="136">
        <f t="shared" si="204"/>
        <v>10120852.34</v>
      </c>
      <c r="J449" s="136">
        <f>J452+J450+J454</f>
        <v>10111757.34</v>
      </c>
      <c r="K449" s="136">
        <f t="shared" si="225"/>
        <v>9095</v>
      </c>
      <c r="L449" s="137">
        <f>L452</f>
        <v>2100000</v>
      </c>
      <c r="M449" s="137">
        <f>M452</f>
        <v>0</v>
      </c>
      <c r="N449" s="137">
        <f>N452</f>
        <v>0</v>
      </c>
      <c r="O449" s="136">
        <f>O452+O450</f>
        <v>4133300</v>
      </c>
      <c r="P449" s="136">
        <f t="shared" ref="P449:U449" si="243">P452</f>
        <v>0</v>
      </c>
      <c r="Q449" s="136">
        <f t="shared" si="243"/>
        <v>0</v>
      </c>
      <c r="R449" s="136">
        <f t="shared" si="243"/>
        <v>0</v>
      </c>
      <c r="S449" s="136">
        <f t="shared" si="243"/>
        <v>0</v>
      </c>
      <c r="T449" s="136">
        <f t="shared" si="243"/>
        <v>0</v>
      </c>
      <c r="U449" s="136">
        <f t="shared" si="243"/>
        <v>0</v>
      </c>
      <c r="V449" s="136">
        <f>V452+V454</f>
        <v>10490900</v>
      </c>
      <c r="W449" s="136">
        <f>W452</f>
        <v>0</v>
      </c>
      <c r="X449" s="136">
        <f>X452</f>
        <v>0</v>
      </c>
      <c r="Y449" s="136">
        <f>Y452+Y450+Y454</f>
        <v>-3795743.66</v>
      </c>
      <c r="Z449" s="136">
        <f>Z452+Z450+Z454</f>
        <v>-2807604</v>
      </c>
      <c r="AA449" s="136">
        <f>AA452+AA450+AA454</f>
        <v>0</v>
      </c>
      <c r="AB449" s="138">
        <f>AB452+AB450+AB454</f>
        <v>0</v>
      </c>
    </row>
    <row r="450" spans="1:28" s="56" customFormat="1" ht="75" hidden="1">
      <c r="A450" s="82"/>
      <c r="B450" s="113"/>
      <c r="C450" s="43" t="s">
        <v>276</v>
      </c>
      <c r="D450" s="110">
        <v>925</v>
      </c>
      <c r="E450" s="44" t="s">
        <v>51</v>
      </c>
      <c r="F450" s="44" t="s">
        <v>14</v>
      </c>
      <c r="G450" s="57">
        <v>6570010190</v>
      </c>
      <c r="H450" s="81"/>
      <c r="I450" s="136">
        <f t="shared" si="204"/>
        <v>0</v>
      </c>
      <c r="J450" s="136"/>
      <c r="K450" s="136"/>
      <c r="L450" s="137"/>
      <c r="M450" s="137"/>
      <c r="N450" s="137"/>
      <c r="O450" s="136">
        <f>O451</f>
        <v>4133300</v>
      </c>
      <c r="P450" s="136"/>
      <c r="Q450" s="136"/>
      <c r="R450" s="136"/>
      <c r="S450" s="136"/>
      <c r="T450" s="136"/>
      <c r="U450" s="136"/>
      <c r="V450" s="136"/>
      <c r="W450" s="136"/>
      <c r="X450" s="136"/>
      <c r="Y450" s="136">
        <f>Y451</f>
        <v>-1735986</v>
      </c>
      <c r="Z450" s="136">
        <f>Z451</f>
        <v>-2397314</v>
      </c>
      <c r="AA450" s="136">
        <f>AA451</f>
        <v>0</v>
      </c>
      <c r="AB450" s="138">
        <f>AB451</f>
        <v>0</v>
      </c>
    </row>
    <row r="451" spans="1:28" s="56" customFormat="1" ht="37.5" hidden="1">
      <c r="A451" s="82"/>
      <c r="B451" s="113"/>
      <c r="C451" s="43" t="s">
        <v>229</v>
      </c>
      <c r="D451" s="110">
        <v>925</v>
      </c>
      <c r="E451" s="44" t="s">
        <v>51</v>
      </c>
      <c r="F451" s="44" t="s">
        <v>14</v>
      </c>
      <c r="G451" s="57">
        <v>6570010190</v>
      </c>
      <c r="H451" s="81">
        <v>400</v>
      </c>
      <c r="I451" s="136">
        <f t="shared" si="204"/>
        <v>0</v>
      </c>
      <c r="J451" s="136"/>
      <c r="K451" s="136"/>
      <c r="L451" s="137"/>
      <c r="M451" s="137"/>
      <c r="N451" s="137"/>
      <c r="O451" s="136">
        <v>4133300</v>
      </c>
      <c r="P451" s="136"/>
      <c r="Q451" s="136"/>
      <c r="R451" s="136"/>
      <c r="S451" s="136"/>
      <c r="T451" s="136"/>
      <c r="U451" s="136"/>
      <c r="V451" s="136"/>
      <c r="W451" s="136"/>
      <c r="X451" s="136"/>
      <c r="Y451" s="136">
        <v>-1735986</v>
      </c>
      <c r="Z451" s="136">
        <v>-2397314</v>
      </c>
      <c r="AA451" s="136"/>
      <c r="AB451" s="138"/>
    </row>
    <row r="452" spans="1:28" s="56" customFormat="1" ht="75">
      <c r="A452" s="82"/>
      <c r="B452" s="113"/>
      <c r="C452" s="43" t="s">
        <v>283</v>
      </c>
      <c r="D452" s="110">
        <v>925</v>
      </c>
      <c r="E452" s="44" t="s">
        <v>51</v>
      </c>
      <c r="F452" s="44" t="s">
        <v>14</v>
      </c>
      <c r="G452" s="57">
        <v>6570011070</v>
      </c>
      <c r="H452" s="81"/>
      <c r="I452" s="136">
        <f t="shared" si="204"/>
        <v>1076132.3399999999</v>
      </c>
      <c r="J452" s="136">
        <f>J453</f>
        <v>1076132.3400000001</v>
      </c>
      <c r="K452" s="136">
        <f>I452-J452</f>
        <v>0</v>
      </c>
      <c r="L452" s="137">
        <f t="shared" ref="L452:AB452" si="244">L453</f>
        <v>2100000</v>
      </c>
      <c r="M452" s="137">
        <f t="shared" si="244"/>
        <v>0</v>
      </c>
      <c r="N452" s="137">
        <f t="shared" si="244"/>
        <v>0</v>
      </c>
      <c r="O452" s="136">
        <f t="shared" si="244"/>
        <v>0</v>
      </c>
      <c r="P452" s="136">
        <f t="shared" si="244"/>
        <v>0</v>
      </c>
      <c r="Q452" s="136">
        <f t="shared" si="244"/>
        <v>0</v>
      </c>
      <c r="R452" s="136">
        <f t="shared" si="244"/>
        <v>0</v>
      </c>
      <c r="S452" s="136">
        <f t="shared" si="244"/>
        <v>0</v>
      </c>
      <c r="T452" s="136">
        <f t="shared" si="244"/>
        <v>0</v>
      </c>
      <c r="U452" s="136">
        <f t="shared" si="244"/>
        <v>0</v>
      </c>
      <c r="V452" s="136">
        <f t="shared" si="244"/>
        <v>0</v>
      </c>
      <c r="W452" s="136">
        <f t="shared" si="244"/>
        <v>0</v>
      </c>
      <c r="X452" s="136">
        <f t="shared" si="244"/>
        <v>0</v>
      </c>
      <c r="Y452" s="136">
        <f t="shared" si="244"/>
        <v>-614557.66</v>
      </c>
      <c r="Z452" s="136">
        <f t="shared" si="244"/>
        <v>-409310</v>
      </c>
      <c r="AA452" s="136">
        <f t="shared" si="244"/>
        <v>0</v>
      </c>
      <c r="AB452" s="138">
        <f t="shared" si="244"/>
        <v>0</v>
      </c>
    </row>
    <row r="453" spans="1:28" s="56" customFormat="1" ht="37.5">
      <c r="A453" s="82"/>
      <c r="B453" s="113"/>
      <c r="C453" s="43" t="s">
        <v>229</v>
      </c>
      <c r="D453" s="110">
        <v>925</v>
      </c>
      <c r="E453" s="44" t="s">
        <v>51</v>
      </c>
      <c r="F453" s="44" t="s">
        <v>14</v>
      </c>
      <c r="G453" s="57">
        <v>6570011070</v>
      </c>
      <c r="H453" s="81">
        <v>400</v>
      </c>
      <c r="I453" s="136">
        <f t="shared" si="204"/>
        <v>1076132.3399999999</v>
      </c>
      <c r="J453" s="136">
        <v>1076132.3400000001</v>
      </c>
      <c r="K453" s="136">
        <f>I453-J453</f>
        <v>0</v>
      </c>
      <c r="L453" s="137">
        <v>2100000</v>
      </c>
      <c r="M453" s="137"/>
      <c r="N453" s="137"/>
      <c r="O453" s="136"/>
      <c r="P453" s="136"/>
      <c r="Q453" s="136"/>
      <c r="R453" s="136"/>
      <c r="S453" s="136"/>
      <c r="T453" s="136"/>
      <c r="U453" s="136"/>
      <c r="V453" s="136"/>
      <c r="W453" s="136"/>
      <c r="X453" s="136"/>
      <c r="Y453" s="136">
        <v>-614557.66</v>
      </c>
      <c r="Z453" s="136">
        <v>-409310</v>
      </c>
      <c r="AA453" s="136"/>
      <c r="AB453" s="138"/>
    </row>
    <row r="454" spans="1:28" s="56" customFormat="1" ht="75">
      <c r="A454" s="82"/>
      <c r="B454" s="113"/>
      <c r="C454" s="43" t="s">
        <v>266</v>
      </c>
      <c r="D454" s="110">
        <v>925</v>
      </c>
      <c r="E454" s="44" t="s">
        <v>51</v>
      </c>
      <c r="F454" s="44" t="s">
        <v>14</v>
      </c>
      <c r="G454" s="57" t="s">
        <v>286</v>
      </c>
      <c r="H454" s="81"/>
      <c r="I454" s="136">
        <f t="shared" si="204"/>
        <v>9044720</v>
      </c>
      <c r="J454" s="136">
        <f>J455</f>
        <v>9035625</v>
      </c>
      <c r="K454" s="136">
        <f>I454-J454</f>
        <v>9095</v>
      </c>
      <c r="L454" s="137"/>
      <c r="M454" s="137"/>
      <c r="N454" s="137"/>
      <c r="O454" s="136"/>
      <c r="P454" s="136"/>
      <c r="Q454" s="136"/>
      <c r="R454" s="136"/>
      <c r="S454" s="136"/>
      <c r="T454" s="136"/>
      <c r="U454" s="136"/>
      <c r="V454" s="136">
        <f>V455</f>
        <v>10490900</v>
      </c>
      <c r="W454" s="136"/>
      <c r="X454" s="136"/>
      <c r="Y454" s="136">
        <f>Y455</f>
        <v>-1445200</v>
      </c>
      <c r="Z454" s="136">
        <f>Z455</f>
        <v>-980</v>
      </c>
      <c r="AA454" s="136">
        <f>AA455</f>
        <v>0</v>
      </c>
      <c r="AB454" s="138">
        <f>AB455</f>
        <v>0</v>
      </c>
    </row>
    <row r="455" spans="1:28" s="56" customFormat="1" ht="37.5">
      <c r="A455" s="82"/>
      <c r="B455" s="113"/>
      <c r="C455" s="43" t="s">
        <v>229</v>
      </c>
      <c r="D455" s="110">
        <v>925</v>
      </c>
      <c r="E455" s="44" t="s">
        <v>51</v>
      </c>
      <c r="F455" s="44" t="s">
        <v>14</v>
      </c>
      <c r="G455" s="57" t="s">
        <v>286</v>
      </c>
      <c r="H455" s="81">
        <v>400</v>
      </c>
      <c r="I455" s="136">
        <f t="shared" si="204"/>
        <v>9044720</v>
      </c>
      <c r="J455" s="136">
        <v>9035625</v>
      </c>
      <c r="K455" s="136">
        <f>I455-J455</f>
        <v>9095</v>
      </c>
      <c r="L455" s="137"/>
      <c r="M455" s="137"/>
      <c r="N455" s="137"/>
      <c r="O455" s="136"/>
      <c r="P455" s="136"/>
      <c r="Q455" s="136"/>
      <c r="R455" s="136"/>
      <c r="S455" s="136"/>
      <c r="T455" s="136"/>
      <c r="U455" s="136"/>
      <c r="V455" s="136">
        <v>10490900</v>
      </c>
      <c r="W455" s="136"/>
      <c r="X455" s="136"/>
      <c r="Y455" s="136">
        <v>-1445200</v>
      </c>
      <c r="Z455" s="136">
        <v>-980</v>
      </c>
      <c r="AA455" s="136"/>
      <c r="AB455" s="138"/>
    </row>
    <row r="456" spans="1:28" s="56" customFormat="1" ht="37.5" hidden="1">
      <c r="A456" s="82"/>
      <c r="B456" s="113"/>
      <c r="C456" s="43" t="s">
        <v>353</v>
      </c>
      <c r="D456" s="110">
        <v>925</v>
      </c>
      <c r="E456" s="44" t="s">
        <v>51</v>
      </c>
      <c r="F456" s="44" t="s">
        <v>14</v>
      </c>
      <c r="G456" s="57">
        <v>9900000000</v>
      </c>
      <c r="H456" s="81"/>
      <c r="I456" s="136">
        <f t="shared" ref="I456:I519" si="245">SUM(L456:AB456)</f>
        <v>0</v>
      </c>
      <c r="J456" s="136"/>
      <c r="K456" s="136"/>
      <c r="L456" s="137">
        <f t="shared" ref="L456:U457" si="246">L457</f>
        <v>500000</v>
      </c>
      <c r="M456" s="137">
        <f t="shared" si="246"/>
        <v>0</v>
      </c>
      <c r="N456" s="137">
        <f t="shared" si="246"/>
        <v>0</v>
      </c>
      <c r="O456" s="136">
        <f t="shared" si="246"/>
        <v>-360000</v>
      </c>
      <c r="P456" s="136">
        <f t="shared" si="246"/>
        <v>0</v>
      </c>
      <c r="Q456" s="136">
        <f t="shared" si="246"/>
        <v>0</v>
      </c>
      <c r="R456" s="136">
        <f t="shared" si="246"/>
        <v>0</v>
      </c>
      <c r="S456" s="136">
        <f t="shared" si="246"/>
        <v>0</v>
      </c>
      <c r="T456" s="136">
        <f t="shared" si="246"/>
        <v>0</v>
      </c>
      <c r="U456" s="136">
        <f t="shared" si="246"/>
        <v>0</v>
      </c>
      <c r="V456" s="136">
        <f t="shared" ref="V456:AE457" si="247">V457</f>
        <v>0</v>
      </c>
      <c r="W456" s="136">
        <f t="shared" si="247"/>
        <v>0</v>
      </c>
      <c r="X456" s="136">
        <f t="shared" si="247"/>
        <v>0</v>
      </c>
      <c r="Y456" s="136">
        <f t="shared" si="247"/>
        <v>-140000</v>
      </c>
      <c r="Z456" s="136">
        <f t="shared" si="247"/>
        <v>0</v>
      </c>
      <c r="AA456" s="136">
        <f t="shared" si="247"/>
        <v>0</v>
      </c>
      <c r="AB456" s="138">
        <f t="shared" si="247"/>
        <v>0</v>
      </c>
    </row>
    <row r="457" spans="1:28" s="56" customFormat="1" hidden="1">
      <c r="A457" s="82"/>
      <c r="B457" s="113"/>
      <c r="C457" s="43" t="s">
        <v>360</v>
      </c>
      <c r="D457" s="110">
        <v>925</v>
      </c>
      <c r="E457" s="44" t="s">
        <v>51</v>
      </c>
      <c r="F457" s="44" t="s">
        <v>14</v>
      </c>
      <c r="G457" s="57">
        <v>9900010910</v>
      </c>
      <c r="H457" s="81"/>
      <c r="I457" s="136">
        <f t="shared" si="245"/>
        <v>0</v>
      </c>
      <c r="J457" s="136"/>
      <c r="K457" s="136"/>
      <c r="L457" s="137">
        <f t="shared" si="246"/>
        <v>500000</v>
      </c>
      <c r="M457" s="137">
        <f t="shared" si="246"/>
        <v>0</v>
      </c>
      <c r="N457" s="137">
        <f t="shared" si="246"/>
        <v>0</v>
      </c>
      <c r="O457" s="136">
        <f t="shared" si="246"/>
        <v>-360000</v>
      </c>
      <c r="P457" s="136">
        <f t="shared" si="246"/>
        <v>0</v>
      </c>
      <c r="Q457" s="136">
        <f t="shared" si="246"/>
        <v>0</v>
      </c>
      <c r="R457" s="136">
        <f t="shared" si="246"/>
        <v>0</v>
      </c>
      <c r="S457" s="136">
        <f t="shared" si="246"/>
        <v>0</v>
      </c>
      <c r="T457" s="136">
        <f t="shared" si="246"/>
        <v>0</v>
      </c>
      <c r="U457" s="136">
        <f t="shared" si="246"/>
        <v>0</v>
      </c>
      <c r="V457" s="136">
        <f t="shared" si="247"/>
        <v>0</v>
      </c>
      <c r="W457" s="136">
        <f t="shared" si="247"/>
        <v>0</v>
      </c>
      <c r="X457" s="136">
        <f t="shared" si="247"/>
        <v>0</v>
      </c>
      <c r="Y457" s="136">
        <f t="shared" si="247"/>
        <v>-140000</v>
      </c>
      <c r="Z457" s="136">
        <f t="shared" si="247"/>
        <v>0</v>
      </c>
      <c r="AA457" s="136">
        <f t="shared" si="247"/>
        <v>0</v>
      </c>
      <c r="AB457" s="138">
        <f t="shared" si="247"/>
        <v>0</v>
      </c>
    </row>
    <row r="458" spans="1:28" s="56" customFormat="1" hidden="1">
      <c r="A458" s="82"/>
      <c r="B458" s="113"/>
      <c r="C458" s="43" t="s">
        <v>103</v>
      </c>
      <c r="D458" s="110">
        <v>925</v>
      </c>
      <c r="E458" s="44" t="s">
        <v>51</v>
      </c>
      <c r="F458" s="44" t="s">
        <v>14</v>
      </c>
      <c r="G458" s="57">
        <v>9900010910</v>
      </c>
      <c r="H458" s="81">
        <v>800</v>
      </c>
      <c r="I458" s="136">
        <f t="shared" si="245"/>
        <v>0</v>
      </c>
      <c r="J458" s="136"/>
      <c r="K458" s="136"/>
      <c r="L458" s="137">
        <v>500000</v>
      </c>
      <c r="M458" s="137"/>
      <c r="N458" s="137"/>
      <c r="O458" s="136">
        <v>-360000</v>
      </c>
      <c r="P458" s="136"/>
      <c r="Q458" s="136"/>
      <c r="R458" s="136"/>
      <c r="S458" s="136"/>
      <c r="T458" s="136"/>
      <c r="U458" s="136"/>
      <c r="V458" s="136"/>
      <c r="W458" s="136"/>
      <c r="X458" s="136"/>
      <c r="Y458" s="136">
        <v>-140000</v>
      </c>
      <c r="Z458" s="136"/>
      <c r="AA458" s="136"/>
      <c r="AB458" s="138"/>
    </row>
    <row r="459" spans="1:28" s="56" customFormat="1">
      <c r="A459" s="82"/>
      <c r="B459" s="113"/>
      <c r="C459" s="43" t="s">
        <v>53</v>
      </c>
      <c r="D459" s="110">
        <v>925</v>
      </c>
      <c r="E459" s="44" t="s">
        <v>51</v>
      </c>
      <c r="F459" s="44" t="s">
        <v>16</v>
      </c>
      <c r="G459" s="57"/>
      <c r="H459" s="81"/>
      <c r="I459" s="136">
        <f t="shared" si="245"/>
        <v>1540208165.0799999</v>
      </c>
      <c r="J459" s="136">
        <f>J460+J511+J500</f>
        <v>1537562845.9099998</v>
      </c>
      <c r="K459" s="136">
        <f t="shared" ref="K459:K486" si="248">I459-J459</f>
        <v>2645319.1700000763</v>
      </c>
      <c r="L459" s="137">
        <f t="shared" ref="L459:X459" si="249">L460+L511+L500</f>
        <v>1108694100</v>
      </c>
      <c r="M459" s="137">
        <f t="shared" si="249"/>
        <v>77056000</v>
      </c>
      <c r="N459" s="137">
        <f t="shared" si="249"/>
        <v>0</v>
      </c>
      <c r="O459" s="136">
        <f t="shared" si="249"/>
        <v>31091400</v>
      </c>
      <c r="P459" s="136">
        <f t="shared" si="249"/>
        <v>499900</v>
      </c>
      <c r="Q459" s="136">
        <f t="shared" si="249"/>
        <v>141995157.30000001</v>
      </c>
      <c r="R459" s="136">
        <f t="shared" si="249"/>
        <v>8721461.1999999993</v>
      </c>
      <c r="S459" s="136">
        <f t="shared" si="249"/>
        <v>14916133</v>
      </c>
      <c r="T459" s="136">
        <f t="shared" si="249"/>
        <v>11122100</v>
      </c>
      <c r="U459" s="136">
        <f t="shared" si="249"/>
        <v>35414365.100000001</v>
      </c>
      <c r="V459" s="136">
        <f t="shared" si="249"/>
        <v>-574715.80999999959</v>
      </c>
      <c r="W459" s="136">
        <f t="shared" si="249"/>
        <v>83211800</v>
      </c>
      <c r="X459" s="136">
        <f t="shared" si="249"/>
        <v>1516993</v>
      </c>
      <c r="Y459" s="136">
        <f>Y460+Y510+Y500</f>
        <v>36205993.829999998</v>
      </c>
      <c r="Z459" s="136">
        <f>Z460+Z511+Z500</f>
        <v>1829000</v>
      </c>
      <c r="AA459" s="136">
        <f>AA460+AA511+AA500</f>
        <v>-11491522.539999999</v>
      </c>
      <c r="AB459" s="138">
        <f>AB460+AB511+AB500</f>
        <v>0</v>
      </c>
    </row>
    <row r="460" spans="1:28" s="56" customFormat="1">
      <c r="A460" s="82"/>
      <c r="B460" s="113"/>
      <c r="C460" s="43" t="s">
        <v>162</v>
      </c>
      <c r="D460" s="110">
        <v>925</v>
      </c>
      <c r="E460" s="44" t="s">
        <v>51</v>
      </c>
      <c r="F460" s="44" t="s">
        <v>16</v>
      </c>
      <c r="G460" s="57">
        <v>5800000000</v>
      </c>
      <c r="H460" s="81"/>
      <c r="I460" s="136">
        <f t="shared" si="245"/>
        <v>1539919528.1700001</v>
      </c>
      <c r="J460" s="136">
        <f>J461</f>
        <v>1537274208.9999998</v>
      </c>
      <c r="K460" s="136">
        <f t="shared" si="248"/>
        <v>2645319.1700003147</v>
      </c>
      <c r="L460" s="137">
        <f t="shared" ref="L460:AB460" si="250">L461</f>
        <v>1104194100</v>
      </c>
      <c r="M460" s="137">
        <f t="shared" si="250"/>
        <v>77056000</v>
      </c>
      <c r="N460" s="137">
        <f t="shared" si="250"/>
        <v>0</v>
      </c>
      <c r="O460" s="136">
        <f t="shared" si="250"/>
        <v>23633400</v>
      </c>
      <c r="P460" s="136">
        <f t="shared" si="250"/>
        <v>499900</v>
      </c>
      <c r="Q460" s="136">
        <f t="shared" si="250"/>
        <v>137861857.30000001</v>
      </c>
      <c r="R460" s="136">
        <f t="shared" si="250"/>
        <v>8721461.1999999993</v>
      </c>
      <c r="S460" s="136">
        <f t="shared" si="250"/>
        <v>14916133</v>
      </c>
      <c r="T460" s="136">
        <f t="shared" si="250"/>
        <v>11122100</v>
      </c>
      <c r="U460" s="136">
        <f t="shared" si="250"/>
        <v>35414365.100000001</v>
      </c>
      <c r="V460" s="136">
        <f t="shared" si="250"/>
        <v>-574715.80999999959</v>
      </c>
      <c r="W460" s="136">
        <f t="shared" si="250"/>
        <v>87211800</v>
      </c>
      <c r="X460" s="136">
        <f t="shared" si="250"/>
        <v>1466993</v>
      </c>
      <c r="Y460" s="136">
        <f t="shared" si="250"/>
        <v>48058656.920000002</v>
      </c>
      <c r="Z460" s="136">
        <f t="shared" si="250"/>
        <v>1829000</v>
      </c>
      <c r="AA460" s="136">
        <f t="shared" si="250"/>
        <v>-11491522.539999999</v>
      </c>
      <c r="AB460" s="138">
        <f t="shared" si="250"/>
        <v>0</v>
      </c>
    </row>
    <row r="461" spans="1:28" s="56" customFormat="1">
      <c r="A461" s="82"/>
      <c r="B461" s="113"/>
      <c r="C461" s="43" t="s">
        <v>163</v>
      </c>
      <c r="D461" s="110">
        <v>925</v>
      </c>
      <c r="E461" s="44" t="s">
        <v>51</v>
      </c>
      <c r="F461" s="44" t="s">
        <v>16</v>
      </c>
      <c r="G461" s="57">
        <v>5810000000</v>
      </c>
      <c r="H461" s="81"/>
      <c r="I461" s="136">
        <f t="shared" si="245"/>
        <v>1539919528.1700001</v>
      </c>
      <c r="J461" s="136">
        <f>J468+J470+J472+J474+J462+J484+J466+J478+J480+J464+J476+J482+J497</f>
        <v>1537274208.9999998</v>
      </c>
      <c r="K461" s="136">
        <f t="shared" si="248"/>
        <v>2645319.1700003147</v>
      </c>
      <c r="L461" s="137">
        <f>L468+L470+L472+L474+L462+L484+L466+L478</f>
        <v>1104194100</v>
      </c>
      <c r="M461" s="137">
        <f>M468+M470+M472+M474+M462+M484+M466+M478</f>
        <v>77056000</v>
      </c>
      <c r="N461" s="137">
        <f>N468+N470+N472+N474+N462+N484+N466+N478</f>
        <v>0</v>
      </c>
      <c r="O461" s="136">
        <f>O468+O470+O472+O474+O462+O484+O466+O478+O480+O497</f>
        <v>23633400</v>
      </c>
      <c r="P461" s="136">
        <f>P468+P470+P472+P474+P462+P484+P466+P478+P480</f>
        <v>499900</v>
      </c>
      <c r="Q461" s="136">
        <f>Q468+Q470+Q472+Q474+Q462+Q484+Q466+Q478+Q480</f>
        <v>137861857.30000001</v>
      </c>
      <c r="R461" s="136">
        <f>R468+R470+R472+R474+R462+R484+R466+R478+R480+R476</f>
        <v>8721461.1999999993</v>
      </c>
      <c r="S461" s="136">
        <f>S468+S470+S472+S474+S462+S484+S466+S478+S480</f>
        <v>14916133</v>
      </c>
      <c r="T461" s="136">
        <f>T468+T470+T472+T474+T462+T484+T466+T478+T480+T482</f>
        <v>11122100</v>
      </c>
      <c r="U461" s="136">
        <f>U468+U470+U472+U474+U462+U484+U466+U478+U480+U482</f>
        <v>35414365.100000001</v>
      </c>
      <c r="V461" s="136">
        <f>V468+V470+V472+V474+V462+V484+V466+V478+V480</f>
        <v>-574715.80999999959</v>
      </c>
      <c r="W461" s="136">
        <f>W468+W470+W472+W474+W462+W484+W466+W478+W480+W464</f>
        <v>87211800</v>
      </c>
      <c r="X461" s="136">
        <f>X468+X470+X472+X474+X462+X484+X466+X478+X480+X482</f>
        <v>1466993</v>
      </c>
      <c r="Y461" s="136">
        <f>Y468+Y470+Y472+Y474+Y462+Y484+Y466+Y478+Y480+Y464+Y482</f>
        <v>48058656.920000002</v>
      </c>
      <c r="Z461" s="136">
        <f>Z468+Z470+Z472+Z474+Z462+Z484+Z466+Z478+Z480</f>
        <v>1829000</v>
      </c>
      <c r="AA461" s="136">
        <f>AA468+AA470+AA472+AA474+AA462+AA484+AA466+AA478+AA480+AA464</f>
        <v>-11491522.539999999</v>
      </c>
      <c r="AB461" s="138">
        <f>AB468+AB470+AB472+AB474+AB462+AB484+AB466+AB478+AB480</f>
        <v>0</v>
      </c>
    </row>
    <row r="462" spans="1:28" s="56" customFormat="1" ht="37.5">
      <c r="A462" s="82"/>
      <c r="B462" s="113"/>
      <c r="C462" s="43" t="s">
        <v>127</v>
      </c>
      <c r="D462" s="110">
        <v>925</v>
      </c>
      <c r="E462" s="44" t="s">
        <v>51</v>
      </c>
      <c r="F462" s="44" t="s">
        <v>16</v>
      </c>
      <c r="G462" s="57">
        <v>5810000590</v>
      </c>
      <c r="H462" s="81"/>
      <c r="I462" s="136">
        <f t="shared" si="245"/>
        <v>185935291.66</v>
      </c>
      <c r="J462" s="136">
        <f>J463</f>
        <v>185935291.66</v>
      </c>
      <c r="K462" s="136">
        <f t="shared" si="248"/>
        <v>0</v>
      </c>
      <c r="L462" s="137">
        <f t="shared" ref="L462:AB462" si="251">L463</f>
        <v>142138900</v>
      </c>
      <c r="M462" s="137">
        <f t="shared" si="251"/>
        <v>0</v>
      </c>
      <c r="N462" s="137">
        <f t="shared" si="251"/>
        <v>0</v>
      </c>
      <c r="O462" s="136">
        <f t="shared" si="251"/>
        <v>342000</v>
      </c>
      <c r="P462" s="136">
        <f t="shared" si="251"/>
        <v>136400</v>
      </c>
      <c r="Q462" s="136">
        <f t="shared" si="251"/>
        <v>22601997.300000001</v>
      </c>
      <c r="R462" s="136">
        <f t="shared" si="251"/>
        <v>1410061.2</v>
      </c>
      <c r="S462" s="136">
        <f t="shared" si="251"/>
        <v>323340</v>
      </c>
      <c r="T462" s="136">
        <f t="shared" si="251"/>
        <v>4553600</v>
      </c>
      <c r="U462" s="136">
        <f t="shared" si="251"/>
        <v>2096298.1</v>
      </c>
      <c r="V462" s="136">
        <f t="shared" si="251"/>
        <v>-834735.52</v>
      </c>
      <c r="W462" s="136">
        <f t="shared" si="251"/>
        <v>5886294</v>
      </c>
      <c r="X462" s="136">
        <f t="shared" si="251"/>
        <v>1763793</v>
      </c>
      <c r="Y462" s="136">
        <f t="shared" si="251"/>
        <v>2646842.86</v>
      </c>
      <c r="Z462" s="136">
        <f t="shared" si="251"/>
        <v>3136122.17</v>
      </c>
      <c r="AA462" s="136">
        <f t="shared" si="251"/>
        <v>-265621.45</v>
      </c>
      <c r="AB462" s="138">
        <f t="shared" si="251"/>
        <v>0</v>
      </c>
    </row>
    <row r="463" spans="1:28" s="56" customFormat="1" ht="37.5">
      <c r="A463" s="82"/>
      <c r="B463" s="113"/>
      <c r="C463" s="43" t="s">
        <v>166</v>
      </c>
      <c r="D463" s="110">
        <v>925</v>
      </c>
      <c r="E463" s="44" t="s">
        <v>51</v>
      </c>
      <c r="F463" s="44" t="s">
        <v>16</v>
      </c>
      <c r="G463" s="57">
        <v>5810000590</v>
      </c>
      <c r="H463" s="81">
        <v>600</v>
      </c>
      <c r="I463" s="136">
        <f t="shared" si="245"/>
        <v>185935291.66</v>
      </c>
      <c r="J463" s="136">
        <v>185935291.66</v>
      </c>
      <c r="K463" s="136">
        <f t="shared" si="248"/>
        <v>0</v>
      </c>
      <c r="L463" s="137">
        <v>142138900</v>
      </c>
      <c r="M463" s="137"/>
      <c r="N463" s="137"/>
      <c r="O463" s="136">
        <v>342000</v>
      </c>
      <c r="P463" s="136">
        <v>136400</v>
      </c>
      <c r="Q463" s="136">
        <v>22601997.300000001</v>
      </c>
      <c r="R463" s="136">
        <v>1410061.2</v>
      </c>
      <c r="S463" s="136">
        <v>323340</v>
      </c>
      <c r="T463" s="136">
        <v>4553600</v>
      </c>
      <c r="U463" s="136">
        <v>2096298.1</v>
      </c>
      <c r="V463" s="136">
        <v>-834735.52</v>
      </c>
      <c r="W463" s="136">
        <v>5886294</v>
      </c>
      <c r="X463" s="136">
        <v>1763793</v>
      </c>
      <c r="Y463" s="136">
        <v>2646842.86</v>
      </c>
      <c r="Z463" s="136">
        <v>3136122.17</v>
      </c>
      <c r="AA463" s="136">
        <v>-265621.45</v>
      </c>
      <c r="AB463" s="138"/>
    </row>
    <row r="464" spans="1:28" s="56" customFormat="1" ht="37.5">
      <c r="A464" s="82"/>
      <c r="B464" s="113"/>
      <c r="C464" s="43" t="s">
        <v>165</v>
      </c>
      <c r="D464" s="110">
        <v>925</v>
      </c>
      <c r="E464" s="44" t="s">
        <v>51</v>
      </c>
      <c r="F464" s="44" t="s">
        <v>16</v>
      </c>
      <c r="G464" s="57">
        <v>5810009010</v>
      </c>
      <c r="H464" s="81"/>
      <c r="I464" s="136">
        <f t="shared" si="245"/>
        <v>763506</v>
      </c>
      <c r="J464" s="136">
        <f>J465</f>
        <v>403506</v>
      </c>
      <c r="K464" s="136">
        <f t="shared" si="248"/>
        <v>360000</v>
      </c>
      <c r="L464" s="137"/>
      <c r="M464" s="137"/>
      <c r="N464" s="137"/>
      <c r="O464" s="136"/>
      <c r="P464" s="136"/>
      <c r="Q464" s="136"/>
      <c r="R464" s="136"/>
      <c r="S464" s="136"/>
      <c r="T464" s="136"/>
      <c r="U464" s="136"/>
      <c r="V464" s="136"/>
      <c r="W464" s="136">
        <f>W465</f>
        <v>419100</v>
      </c>
      <c r="X464" s="136"/>
      <c r="Y464" s="136">
        <f>Y465</f>
        <v>-15594</v>
      </c>
      <c r="Z464" s="136"/>
      <c r="AA464" s="136">
        <f>AA465</f>
        <v>360000</v>
      </c>
      <c r="AB464" s="138"/>
    </row>
    <row r="465" spans="1:28" s="56" customFormat="1" ht="37.5">
      <c r="A465" s="82"/>
      <c r="B465" s="113"/>
      <c r="C465" s="43" t="s">
        <v>166</v>
      </c>
      <c r="D465" s="110">
        <v>925</v>
      </c>
      <c r="E465" s="44" t="s">
        <v>51</v>
      </c>
      <c r="F465" s="44" t="s">
        <v>16</v>
      </c>
      <c r="G465" s="57">
        <v>5810009010</v>
      </c>
      <c r="H465" s="81">
        <v>600</v>
      </c>
      <c r="I465" s="136">
        <f t="shared" si="245"/>
        <v>763506</v>
      </c>
      <c r="J465" s="136">
        <v>403506</v>
      </c>
      <c r="K465" s="136">
        <f t="shared" si="248"/>
        <v>360000</v>
      </c>
      <c r="L465" s="137"/>
      <c r="M465" s="137"/>
      <c r="N465" s="137"/>
      <c r="O465" s="136"/>
      <c r="P465" s="136"/>
      <c r="Q465" s="136"/>
      <c r="R465" s="136"/>
      <c r="S465" s="136"/>
      <c r="T465" s="136"/>
      <c r="U465" s="136"/>
      <c r="V465" s="136"/>
      <c r="W465" s="136">
        <v>419100</v>
      </c>
      <c r="X465" s="136"/>
      <c r="Y465" s="136">
        <v>-15594</v>
      </c>
      <c r="Z465" s="136"/>
      <c r="AA465" s="136">
        <v>360000</v>
      </c>
      <c r="AB465" s="138"/>
    </row>
    <row r="466" spans="1:28" s="56" customFormat="1">
      <c r="A466" s="82"/>
      <c r="B466" s="113"/>
      <c r="C466" s="43" t="s">
        <v>167</v>
      </c>
      <c r="D466" s="110">
        <v>925</v>
      </c>
      <c r="E466" s="44" t="s">
        <v>51</v>
      </c>
      <c r="F466" s="44" t="s">
        <v>16</v>
      </c>
      <c r="G466" s="57">
        <v>5810009020</v>
      </c>
      <c r="H466" s="81"/>
      <c r="I466" s="136">
        <f t="shared" si="245"/>
        <v>2639666.8699999996</v>
      </c>
      <c r="J466" s="136">
        <f>J467</f>
        <v>2639666.87</v>
      </c>
      <c r="K466" s="136">
        <f t="shared" si="248"/>
        <v>0</v>
      </c>
      <c r="L466" s="137">
        <f t="shared" ref="L466:AB466" si="252">L467</f>
        <v>700000</v>
      </c>
      <c r="M466" s="137">
        <f t="shared" si="252"/>
        <v>0</v>
      </c>
      <c r="N466" s="137">
        <f t="shared" si="252"/>
        <v>0</v>
      </c>
      <c r="O466" s="136">
        <f t="shared" si="252"/>
        <v>0</v>
      </c>
      <c r="P466" s="136">
        <f t="shared" si="252"/>
        <v>0</v>
      </c>
      <c r="Q466" s="136">
        <f t="shared" si="252"/>
        <v>0</v>
      </c>
      <c r="R466" s="136">
        <f t="shared" si="252"/>
        <v>0</v>
      </c>
      <c r="S466" s="136">
        <f t="shared" si="252"/>
        <v>0</v>
      </c>
      <c r="T466" s="136">
        <f t="shared" si="252"/>
        <v>500000</v>
      </c>
      <c r="U466" s="136">
        <f t="shared" si="252"/>
        <v>0</v>
      </c>
      <c r="V466" s="136">
        <f t="shared" si="252"/>
        <v>2168853.2400000002</v>
      </c>
      <c r="W466" s="136">
        <f t="shared" si="252"/>
        <v>0</v>
      </c>
      <c r="X466" s="136">
        <f t="shared" si="252"/>
        <v>-508352.87</v>
      </c>
      <c r="Y466" s="136">
        <f t="shared" si="252"/>
        <v>-539893.53</v>
      </c>
      <c r="Z466" s="136">
        <f t="shared" si="252"/>
        <v>100000</v>
      </c>
      <c r="AA466" s="136">
        <f t="shared" si="252"/>
        <v>219060.03</v>
      </c>
      <c r="AB466" s="138">
        <f t="shared" si="252"/>
        <v>0</v>
      </c>
    </row>
    <row r="467" spans="1:28" s="56" customFormat="1" ht="37.5">
      <c r="A467" s="82"/>
      <c r="B467" s="113"/>
      <c r="C467" s="43" t="s">
        <v>166</v>
      </c>
      <c r="D467" s="110">
        <v>925</v>
      </c>
      <c r="E467" s="44" t="s">
        <v>51</v>
      </c>
      <c r="F467" s="44" t="s">
        <v>16</v>
      </c>
      <c r="G467" s="57">
        <v>5810009020</v>
      </c>
      <c r="H467" s="81">
        <v>600</v>
      </c>
      <c r="I467" s="136">
        <f t="shared" si="245"/>
        <v>2639666.8699999996</v>
      </c>
      <c r="J467" s="136">
        <v>2639666.87</v>
      </c>
      <c r="K467" s="136">
        <f t="shared" si="248"/>
        <v>0</v>
      </c>
      <c r="L467" s="137">
        <v>700000</v>
      </c>
      <c r="M467" s="137"/>
      <c r="N467" s="137"/>
      <c r="O467" s="136"/>
      <c r="P467" s="136"/>
      <c r="Q467" s="136"/>
      <c r="R467" s="136"/>
      <c r="S467" s="136"/>
      <c r="T467" s="136">
        <v>500000</v>
      </c>
      <c r="U467" s="136"/>
      <c r="V467" s="136">
        <v>2168853.2400000002</v>
      </c>
      <c r="W467" s="136"/>
      <c r="X467" s="136">
        <v>-508352.87</v>
      </c>
      <c r="Y467" s="136">
        <v>-539893.53</v>
      </c>
      <c r="Z467" s="136">
        <v>100000</v>
      </c>
      <c r="AA467" s="136">
        <v>219060.03</v>
      </c>
      <c r="AB467" s="138"/>
    </row>
    <row r="468" spans="1:28" s="56" customFormat="1" ht="150">
      <c r="A468" s="82"/>
      <c r="B468" s="113"/>
      <c r="C468" s="91" t="s">
        <v>169</v>
      </c>
      <c r="D468" s="110">
        <v>925</v>
      </c>
      <c r="E468" s="44" t="s">
        <v>51</v>
      </c>
      <c r="F468" s="44" t="s">
        <v>16</v>
      </c>
      <c r="G468" s="57">
        <v>5810060820</v>
      </c>
      <c r="H468" s="81"/>
      <c r="I468" s="136">
        <f t="shared" si="245"/>
        <v>3623067.3</v>
      </c>
      <c r="J468" s="136">
        <f>J469</f>
        <v>3623067.3</v>
      </c>
      <c r="K468" s="136">
        <f t="shared" si="248"/>
        <v>0</v>
      </c>
      <c r="L468" s="137">
        <f t="shared" ref="L468:AB468" si="253">L469</f>
        <v>2034900</v>
      </c>
      <c r="M468" s="137">
        <f t="shared" si="253"/>
        <v>0</v>
      </c>
      <c r="N468" s="137">
        <f t="shared" si="253"/>
        <v>0</v>
      </c>
      <c r="O468" s="136">
        <f t="shared" si="253"/>
        <v>0</v>
      </c>
      <c r="P468" s="136">
        <f t="shared" si="253"/>
        <v>0</v>
      </c>
      <c r="Q468" s="136">
        <f t="shared" si="253"/>
        <v>0</v>
      </c>
      <c r="R468" s="136">
        <f t="shared" si="253"/>
        <v>0</v>
      </c>
      <c r="S468" s="136">
        <f t="shared" si="253"/>
        <v>0</v>
      </c>
      <c r="T468" s="136">
        <f t="shared" si="253"/>
        <v>0</v>
      </c>
      <c r="U468" s="136">
        <f t="shared" si="253"/>
        <v>1602600</v>
      </c>
      <c r="V468" s="136">
        <f t="shared" si="253"/>
        <v>0</v>
      </c>
      <c r="W468" s="136">
        <f t="shared" si="253"/>
        <v>0</v>
      </c>
      <c r="X468" s="136">
        <f t="shared" si="253"/>
        <v>0</v>
      </c>
      <c r="Y468" s="136">
        <f t="shared" si="253"/>
        <v>0</v>
      </c>
      <c r="Z468" s="136">
        <f t="shared" si="253"/>
        <v>-14432.7</v>
      </c>
      <c r="AA468" s="136">
        <f t="shared" si="253"/>
        <v>0</v>
      </c>
      <c r="AB468" s="138">
        <f t="shared" si="253"/>
        <v>0</v>
      </c>
    </row>
    <row r="469" spans="1:28" s="56" customFormat="1" ht="37.5">
      <c r="A469" s="82"/>
      <c r="B469" s="113"/>
      <c r="C469" s="43" t="s">
        <v>166</v>
      </c>
      <c r="D469" s="110">
        <v>925</v>
      </c>
      <c r="E469" s="44" t="s">
        <v>51</v>
      </c>
      <c r="F469" s="44" t="s">
        <v>16</v>
      </c>
      <c r="G469" s="57">
        <v>5810060820</v>
      </c>
      <c r="H469" s="81">
        <v>600</v>
      </c>
      <c r="I469" s="136">
        <f t="shared" si="245"/>
        <v>3623067.3</v>
      </c>
      <c r="J469" s="136">
        <v>3623067.3</v>
      </c>
      <c r="K469" s="136">
        <f t="shared" si="248"/>
        <v>0</v>
      </c>
      <c r="L469" s="137">
        <v>2034900</v>
      </c>
      <c r="M469" s="137"/>
      <c r="N469" s="137"/>
      <c r="O469" s="136"/>
      <c r="P469" s="136"/>
      <c r="Q469" s="136"/>
      <c r="R469" s="136"/>
      <c r="S469" s="136"/>
      <c r="T469" s="136"/>
      <c r="U469" s="136">
        <v>1602600</v>
      </c>
      <c r="V469" s="136"/>
      <c r="W469" s="136"/>
      <c r="X469" s="136"/>
      <c r="Y469" s="136"/>
      <c r="Z469" s="136">
        <v>-14432.7</v>
      </c>
      <c r="AA469" s="136"/>
      <c r="AB469" s="138"/>
    </row>
    <row r="470" spans="1:28" s="56" customFormat="1" ht="93.75">
      <c r="A470" s="82"/>
      <c r="B470" s="113"/>
      <c r="C470" s="43" t="s">
        <v>170</v>
      </c>
      <c r="D470" s="110">
        <v>925</v>
      </c>
      <c r="E470" s="44" t="s">
        <v>51</v>
      </c>
      <c r="F470" s="44" t="s">
        <v>16</v>
      </c>
      <c r="G470" s="57">
        <v>5810060860</v>
      </c>
      <c r="H470" s="81"/>
      <c r="I470" s="136">
        <f t="shared" si="245"/>
        <v>1010398000</v>
      </c>
      <c r="J470" s="136">
        <f>J471</f>
        <v>1010398000</v>
      </c>
      <c r="K470" s="136">
        <f t="shared" si="248"/>
        <v>0</v>
      </c>
      <c r="L470" s="137">
        <f t="shared" ref="L470:AB470" si="254">L471</f>
        <v>782697100</v>
      </c>
      <c r="M470" s="137">
        <f t="shared" si="254"/>
        <v>29872200</v>
      </c>
      <c r="N470" s="137">
        <f t="shared" si="254"/>
        <v>0</v>
      </c>
      <c r="O470" s="136">
        <f t="shared" si="254"/>
        <v>-7422500</v>
      </c>
      <c r="P470" s="136">
        <f t="shared" si="254"/>
        <v>0</v>
      </c>
      <c r="Q470" s="136">
        <f t="shared" si="254"/>
        <v>112162000</v>
      </c>
      <c r="R470" s="136">
        <f t="shared" si="254"/>
        <v>0</v>
      </c>
      <c r="S470" s="136">
        <f t="shared" si="254"/>
        <v>0</v>
      </c>
      <c r="T470" s="136">
        <f t="shared" si="254"/>
        <v>0</v>
      </c>
      <c r="U470" s="136">
        <f t="shared" si="254"/>
        <v>0</v>
      </c>
      <c r="V470" s="136">
        <f t="shared" si="254"/>
        <v>650000</v>
      </c>
      <c r="W470" s="136">
        <f t="shared" si="254"/>
        <v>42337700</v>
      </c>
      <c r="X470" s="136">
        <f t="shared" si="254"/>
        <v>0</v>
      </c>
      <c r="Y470" s="136">
        <f t="shared" si="254"/>
        <v>50101500</v>
      </c>
      <c r="Z470" s="136">
        <f t="shared" si="254"/>
        <v>0</v>
      </c>
      <c r="AA470" s="136">
        <f t="shared" si="254"/>
        <v>0</v>
      </c>
      <c r="AB470" s="138">
        <f t="shared" si="254"/>
        <v>0</v>
      </c>
    </row>
    <row r="471" spans="1:28" s="56" customFormat="1" ht="37.5">
      <c r="A471" s="82"/>
      <c r="B471" s="113"/>
      <c r="C471" s="43" t="s">
        <v>166</v>
      </c>
      <c r="D471" s="110">
        <v>925</v>
      </c>
      <c r="E471" s="44" t="s">
        <v>51</v>
      </c>
      <c r="F471" s="44" t="s">
        <v>16</v>
      </c>
      <c r="G471" s="57">
        <v>5810060860</v>
      </c>
      <c r="H471" s="81">
        <v>600</v>
      </c>
      <c r="I471" s="136">
        <f t="shared" si="245"/>
        <v>1010398000</v>
      </c>
      <c r="J471" s="136">
        <v>1010398000</v>
      </c>
      <c r="K471" s="136">
        <f t="shared" si="248"/>
        <v>0</v>
      </c>
      <c r="L471" s="137">
        <v>782697100</v>
      </c>
      <c r="M471" s="137">
        <v>29872200</v>
      </c>
      <c r="N471" s="137"/>
      <c r="O471" s="136">
        <v>-7422500</v>
      </c>
      <c r="P471" s="136"/>
      <c r="Q471" s="136">
        <v>112162000</v>
      </c>
      <c r="R471" s="136"/>
      <c r="S471" s="136"/>
      <c r="T471" s="136"/>
      <c r="U471" s="136"/>
      <c r="V471" s="136">
        <v>650000</v>
      </c>
      <c r="W471" s="136">
        <v>42337700</v>
      </c>
      <c r="X471" s="136"/>
      <c r="Y471" s="136">
        <v>50101500</v>
      </c>
      <c r="Z471" s="136"/>
      <c r="AA471" s="136"/>
      <c r="AB471" s="138"/>
    </row>
    <row r="472" spans="1:28" s="56" customFormat="1" ht="206.25">
      <c r="A472" s="82"/>
      <c r="B472" s="113"/>
      <c r="C472" s="43" t="s">
        <v>410</v>
      </c>
      <c r="D472" s="110">
        <v>925</v>
      </c>
      <c r="E472" s="44" t="s">
        <v>51</v>
      </c>
      <c r="F472" s="44" t="s">
        <v>16</v>
      </c>
      <c r="G472" s="57">
        <v>5810062370</v>
      </c>
      <c r="H472" s="81"/>
      <c r="I472" s="136">
        <f t="shared" si="245"/>
        <v>26840000</v>
      </c>
      <c r="J472" s="136">
        <f>J473</f>
        <v>26840000</v>
      </c>
      <c r="K472" s="136">
        <f t="shared" si="248"/>
        <v>0</v>
      </c>
      <c r="L472" s="137">
        <f t="shared" ref="L472:AB472" si="255">L473</f>
        <v>2529500</v>
      </c>
      <c r="M472" s="137">
        <f t="shared" si="255"/>
        <v>0</v>
      </c>
      <c r="N472" s="137">
        <f t="shared" si="255"/>
        <v>0</v>
      </c>
      <c r="O472" s="136">
        <f t="shared" si="255"/>
        <v>0</v>
      </c>
      <c r="P472" s="136">
        <f t="shared" si="255"/>
        <v>0</v>
      </c>
      <c r="Q472" s="136">
        <f t="shared" si="255"/>
        <v>0</v>
      </c>
      <c r="R472" s="136">
        <f t="shared" si="255"/>
        <v>0</v>
      </c>
      <c r="S472" s="136">
        <f t="shared" si="255"/>
        <v>0</v>
      </c>
      <c r="T472" s="136">
        <f t="shared" si="255"/>
        <v>0</v>
      </c>
      <c r="U472" s="136">
        <f t="shared" si="255"/>
        <v>19249400</v>
      </c>
      <c r="V472" s="136">
        <f t="shared" si="255"/>
        <v>0</v>
      </c>
      <c r="W472" s="136">
        <f t="shared" si="255"/>
        <v>0</v>
      </c>
      <c r="X472" s="136">
        <f t="shared" si="255"/>
        <v>0</v>
      </c>
      <c r="Y472" s="136">
        <f t="shared" si="255"/>
        <v>5061100</v>
      </c>
      <c r="Z472" s="136">
        <f t="shared" si="255"/>
        <v>0</v>
      </c>
      <c r="AA472" s="136">
        <f t="shared" si="255"/>
        <v>0</v>
      </c>
      <c r="AB472" s="138">
        <f t="shared" si="255"/>
        <v>0</v>
      </c>
    </row>
    <row r="473" spans="1:28" s="56" customFormat="1" ht="37.5">
      <c r="A473" s="82"/>
      <c r="B473" s="113"/>
      <c r="C473" s="43" t="s">
        <v>166</v>
      </c>
      <c r="D473" s="110">
        <v>925</v>
      </c>
      <c r="E473" s="44" t="s">
        <v>51</v>
      </c>
      <c r="F473" s="44" t="s">
        <v>16</v>
      </c>
      <c r="G473" s="57">
        <v>5810062370</v>
      </c>
      <c r="H473" s="81">
        <v>600</v>
      </c>
      <c r="I473" s="136">
        <f t="shared" si="245"/>
        <v>26840000</v>
      </c>
      <c r="J473" s="136">
        <v>26840000</v>
      </c>
      <c r="K473" s="136">
        <f t="shared" si="248"/>
        <v>0</v>
      </c>
      <c r="L473" s="137">
        <v>2529500</v>
      </c>
      <c r="M473" s="137"/>
      <c r="N473" s="137"/>
      <c r="O473" s="136"/>
      <c r="P473" s="136"/>
      <c r="Q473" s="136"/>
      <c r="R473" s="136"/>
      <c r="S473" s="136"/>
      <c r="T473" s="136"/>
      <c r="U473" s="136">
        <v>19249400</v>
      </c>
      <c r="V473" s="136"/>
      <c r="W473" s="136"/>
      <c r="X473" s="136"/>
      <c r="Y473" s="136">
        <v>5061100</v>
      </c>
      <c r="Z473" s="136"/>
      <c r="AA473" s="136"/>
      <c r="AB473" s="138"/>
    </row>
    <row r="474" spans="1:28" s="56" customFormat="1" ht="159.75" customHeight="1">
      <c r="A474" s="82"/>
      <c r="B474" s="113"/>
      <c r="C474" s="43" t="s">
        <v>171</v>
      </c>
      <c r="D474" s="110">
        <v>925</v>
      </c>
      <c r="E474" s="44" t="s">
        <v>51</v>
      </c>
      <c r="F474" s="44" t="s">
        <v>16</v>
      </c>
      <c r="G474" s="57">
        <v>5810062500</v>
      </c>
      <c r="H474" s="81"/>
      <c r="I474" s="136">
        <f t="shared" si="245"/>
        <v>5756100</v>
      </c>
      <c r="J474" s="136">
        <f>J475</f>
        <v>5756100</v>
      </c>
      <c r="K474" s="136">
        <f t="shared" si="248"/>
        <v>0</v>
      </c>
      <c r="L474" s="137">
        <f t="shared" ref="L474:AB474" si="256">L475</f>
        <v>5756100</v>
      </c>
      <c r="M474" s="137">
        <f t="shared" si="256"/>
        <v>0</v>
      </c>
      <c r="N474" s="137">
        <f t="shared" si="256"/>
        <v>0</v>
      </c>
      <c r="O474" s="136">
        <f t="shared" si="256"/>
        <v>0</v>
      </c>
      <c r="P474" s="136">
        <f t="shared" si="256"/>
        <v>0</v>
      </c>
      <c r="Q474" s="136">
        <f t="shared" si="256"/>
        <v>0</v>
      </c>
      <c r="R474" s="136">
        <f t="shared" si="256"/>
        <v>0</v>
      </c>
      <c r="S474" s="136">
        <f t="shared" si="256"/>
        <v>0</v>
      </c>
      <c r="T474" s="136">
        <f t="shared" si="256"/>
        <v>0</v>
      </c>
      <c r="U474" s="136">
        <f t="shared" si="256"/>
        <v>0</v>
      </c>
      <c r="V474" s="136">
        <f t="shared" si="256"/>
        <v>0</v>
      </c>
      <c r="W474" s="136">
        <f t="shared" si="256"/>
        <v>0</v>
      </c>
      <c r="X474" s="136">
        <f t="shared" si="256"/>
        <v>0</v>
      </c>
      <c r="Y474" s="136">
        <f t="shared" si="256"/>
        <v>0</v>
      </c>
      <c r="Z474" s="136">
        <f t="shared" si="256"/>
        <v>0</v>
      </c>
      <c r="AA474" s="136">
        <f t="shared" si="256"/>
        <v>0</v>
      </c>
      <c r="AB474" s="138">
        <f t="shared" si="256"/>
        <v>0</v>
      </c>
    </row>
    <row r="475" spans="1:28" s="56" customFormat="1" ht="37.5">
      <c r="A475" s="82"/>
      <c r="B475" s="113"/>
      <c r="C475" s="43" t="s">
        <v>166</v>
      </c>
      <c r="D475" s="110">
        <v>925</v>
      </c>
      <c r="E475" s="44" t="s">
        <v>51</v>
      </c>
      <c r="F475" s="44" t="s">
        <v>16</v>
      </c>
      <c r="G475" s="57">
        <v>5810062500</v>
      </c>
      <c r="H475" s="81">
        <v>600</v>
      </c>
      <c r="I475" s="136">
        <f t="shared" si="245"/>
        <v>5756100</v>
      </c>
      <c r="J475" s="136">
        <v>5756100</v>
      </c>
      <c r="K475" s="136">
        <f t="shared" si="248"/>
        <v>0</v>
      </c>
      <c r="L475" s="137">
        <v>5756100</v>
      </c>
      <c r="M475" s="137"/>
      <c r="N475" s="137"/>
      <c r="O475" s="136"/>
      <c r="P475" s="136"/>
      <c r="Q475" s="136"/>
      <c r="R475" s="136"/>
      <c r="S475" s="136"/>
      <c r="T475" s="136"/>
      <c r="U475" s="136"/>
      <c r="V475" s="136"/>
      <c r="W475" s="136"/>
      <c r="X475" s="136"/>
      <c r="Y475" s="136"/>
      <c r="Z475" s="136"/>
      <c r="AA475" s="136"/>
      <c r="AB475" s="138"/>
    </row>
    <row r="476" spans="1:28" s="56" customFormat="1" ht="37.5">
      <c r="A476" s="82"/>
      <c r="B476" s="113"/>
      <c r="C476" s="43" t="s">
        <v>172</v>
      </c>
      <c r="D476" s="110">
        <v>925</v>
      </c>
      <c r="E476" s="44" t="s">
        <v>51</v>
      </c>
      <c r="F476" s="44" t="s">
        <v>16</v>
      </c>
      <c r="G476" s="57">
        <v>5810062980</v>
      </c>
      <c r="H476" s="81"/>
      <c r="I476" s="136">
        <f t="shared" si="245"/>
        <v>7031800</v>
      </c>
      <c r="J476" s="136">
        <f>J477</f>
        <v>7031800</v>
      </c>
      <c r="K476" s="136">
        <f t="shared" si="248"/>
        <v>0</v>
      </c>
      <c r="L476" s="137"/>
      <c r="M476" s="137"/>
      <c r="N476" s="137"/>
      <c r="O476" s="136"/>
      <c r="P476" s="136"/>
      <c r="Q476" s="136"/>
      <c r="R476" s="136">
        <f>R477</f>
        <v>7031800</v>
      </c>
      <c r="S476" s="136"/>
      <c r="T476" s="136"/>
      <c r="U476" s="136"/>
      <c r="V476" s="136"/>
      <c r="W476" s="136"/>
      <c r="X476" s="136"/>
      <c r="Y476" s="136"/>
      <c r="Z476" s="136"/>
      <c r="AA476" s="136"/>
      <c r="AB476" s="138"/>
    </row>
    <row r="477" spans="1:28" s="56" customFormat="1" ht="37.5">
      <c r="A477" s="82"/>
      <c r="B477" s="113"/>
      <c r="C477" s="43" t="s">
        <v>166</v>
      </c>
      <c r="D477" s="110">
        <v>925</v>
      </c>
      <c r="E477" s="44" t="s">
        <v>51</v>
      </c>
      <c r="F477" s="44" t="s">
        <v>16</v>
      </c>
      <c r="G477" s="57">
        <v>5810062980</v>
      </c>
      <c r="H477" s="81">
        <v>600</v>
      </c>
      <c r="I477" s="136">
        <f t="shared" si="245"/>
        <v>7031800</v>
      </c>
      <c r="J477" s="136">
        <v>7031800</v>
      </c>
      <c r="K477" s="136">
        <f t="shared" si="248"/>
        <v>0</v>
      </c>
      <c r="L477" s="137"/>
      <c r="M477" s="137"/>
      <c r="N477" s="137"/>
      <c r="O477" s="136"/>
      <c r="P477" s="136"/>
      <c r="Q477" s="136"/>
      <c r="R477" s="136">
        <v>7031800</v>
      </c>
      <c r="S477" s="136"/>
      <c r="T477" s="136"/>
      <c r="U477" s="136"/>
      <c r="V477" s="136"/>
      <c r="W477" s="136"/>
      <c r="X477" s="136"/>
      <c r="Y477" s="136"/>
      <c r="Z477" s="136"/>
      <c r="AA477" s="136"/>
      <c r="AB477" s="138"/>
    </row>
    <row r="478" spans="1:28" s="56" customFormat="1" ht="131.25">
      <c r="A478" s="82"/>
      <c r="B478" s="113"/>
      <c r="C478" s="43" t="s">
        <v>173</v>
      </c>
      <c r="D478" s="110">
        <v>925</v>
      </c>
      <c r="E478" s="44" t="s">
        <v>51</v>
      </c>
      <c r="F478" s="44" t="s">
        <v>16</v>
      </c>
      <c r="G478" s="57">
        <v>5810063540</v>
      </c>
      <c r="H478" s="81"/>
      <c r="I478" s="136">
        <f t="shared" si="245"/>
        <v>2183400</v>
      </c>
      <c r="J478" s="136">
        <f>J479</f>
        <v>2183400</v>
      </c>
      <c r="K478" s="136">
        <f t="shared" si="248"/>
        <v>0</v>
      </c>
      <c r="L478" s="137">
        <f t="shared" ref="L478:AB478" si="257">L479</f>
        <v>2183400</v>
      </c>
      <c r="M478" s="137">
        <f t="shared" si="257"/>
        <v>0</v>
      </c>
      <c r="N478" s="137">
        <f t="shared" si="257"/>
        <v>0</v>
      </c>
      <c r="O478" s="136">
        <f t="shared" si="257"/>
        <v>0</v>
      </c>
      <c r="P478" s="136">
        <f t="shared" si="257"/>
        <v>0</v>
      </c>
      <c r="Q478" s="136">
        <f t="shared" si="257"/>
        <v>0</v>
      </c>
      <c r="R478" s="136">
        <f t="shared" si="257"/>
        <v>0</v>
      </c>
      <c r="S478" s="136">
        <f t="shared" si="257"/>
        <v>0</v>
      </c>
      <c r="T478" s="136">
        <f t="shared" si="257"/>
        <v>0</v>
      </c>
      <c r="U478" s="136">
        <f t="shared" si="257"/>
        <v>0</v>
      </c>
      <c r="V478" s="136">
        <f t="shared" si="257"/>
        <v>0</v>
      </c>
      <c r="W478" s="136">
        <f t="shared" si="257"/>
        <v>0</v>
      </c>
      <c r="X478" s="136">
        <f t="shared" si="257"/>
        <v>0</v>
      </c>
      <c r="Y478" s="136">
        <f t="shared" si="257"/>
        <v>0</v>
      </c>
      <c r="Z478" s="136">
        <f t="shared" si="257"/>
        <v>0</v>
      </c>
      <c r="AA478" s="136">
        <f t="shared" si="257"/>
        <v>0</v>
      </c>
      <c r="AB478" s="138">
        <f t="shared" si="257"/>
        <v>0</v>
      </c>
    </row>
    <row r="479" spans="1:28" s="56" customFormat="1" ht="37.5">
      <c r="A479" s="82"/>
      <c r="B479" s="113"/>
      <c r="C479" s="43" t="s">
        <v>166</v>
      </c>
      <c r="D479" s="110">
        <v>925</v>
      </c>
      <c r="E479" s="44" t="s">
        <v>51</v>
      </c>
      <c r="F479" s="44" t="s">
        <v>16</v>
      </c>
      <c r="G479" s="57">
        <v>5810063540</v>
      </c>
      <c r="H479" s="81">
        <v>600</v>
      </c>
      <c r="I479" s="136">
        <f t="shared" si="245"/>
        <v>2183400</v>
      </c>
      <c r="J479" s="136">
        <v>2183400</v>
      </c>
      <c r="K479" s="136">
        <f t="shared" si="248"/>
        <v>0</v>
      </c>
      <c r="L479" s="137">
        <v>2183400</v>
      </c>
      <c r="M479" s="137"/>
      <c r="N479" s="137"/>
      <c r="O479" s="136"/>
      <c r="P479" s="136"/>
      <c r="Q479" s="136"/>
      <c r="R479" s="136"/>
      <c r="S479" s="136"/>
      <c r="T479" s="136"/>
      <c r="U479" s="136"/>
      <c r="V479" s="136"/>
      <c r="W479" s="136"/>
      <c r="X479" s="136"/>
      <c r="Y479" s="136"/>
      <c r="Z479" s="136"/>
      <c r="AA479" s="136"/>
      <c r="AB479" s="138"/>
    </row>
    <row r="480" spans="1:28" s="56" customFormat="1" ht="150">
      <c r="A480" s="82"/>
      <c r="B480" s="113"/>
      <c r="C480" s="43" t="s">
        <v>174</v>
      </c>
      <c r="D480" s="110">
        <v>925</v>
      </c>
      <c r="E480" s="44" t="s">
        <v>51</v>
      </c>
      <c r="F480" s="44" t="s">
        <v>16</v>
      </c>
      <c r="G480" s="57" t="s">
        <v>175</v>
      </c>
      <c r="H480" s="81"/>
      <c r="I480" s="136">
        <f t="shared" si="245"/>
        <v>32020300</v>
      </c>
      <c r="J480" s="136">
        <f>J481</f>
        <v>32019948.440000001</v>
      </c>
      <c r="K480" s="136">
        <f t="shared" si="248"/>
        <v>351.5599999986589</v>
      </c>
      <c r="L480" s="137"/>
      <c r="M480" s="137"/>
      <c r="N480" s="137"/>
      <c r="O480" s="136">
        <f t="shared" ref="O480:AB480" si="258">O481</f>
        <v>20749000</v>
      </c>
      <c r="P480" s="136">
        <f t="shared" si="258"/>
        <v>100</v>
      </c>
      <c r="Q480" s="136">
        <f t="shared" si="258"/>
        <v>2207700</v>
      </c>
      <c r="R480" s="136">
        <f t="shared" si="258"/>
        <v>0</v>
      </c>
      <c r="S480" s="136">
        <f t="shared" si="258"/>
        <v>14916133</v>
      </c>
      <c r="T480" s="136">
        <f t="shared" si="258"/>
        <v>5404400</v>
      </c>
      <c r="U480" s="136">
        <f t="shared" si="258"/>
        <v>-2461033</v>
      </c>
      <c r="V480" s="136">
        <f t="shared" si="258"/>
        <v>0</v>
      </c>
      <c r="W480" s="136">
        <f t="shared" si="258"/>
        <v>0</v>
      </c>
      <c r="X480" s="136">
        <f t="shared" si="258"/>
        <v>0</v>
      </c>
      <c r="Y480" s="136">
        <f t="shared" si="258"/>
        <v>-5588200</v>
      </c>
      <c r="Z480" s="136">
        <f t="shared" si="258"/>
        <v>-967700</v>
      </c>
      <c r="AA480" s="136">
        <f t="shared" si="258"/>
        <v>-2240100</v>
      </c>
      <c r="AB480" s="138">
        <f t="shared" si="258"/>
        <v>0</v>
      </c>
    </row>
    <row r="481" spans="1:28" s="56" customFormat="1" ht="37.5">
      <c r="A481" s="82"/>
      <c r="B481" s="113"/>
      <c r="C481" s="43" t="s">
        <v>166</v>
      </c>
      <c r="D481" s="110">
        <v>925</v>
      </c>
      <c r="E481" s="44" t="s">
        <v>51</v>
      </c>
      <c r="F481" s="44" t="s">
        <v>16</v>
      </c>
      <c r="G481" s="57" t="s">
        <v>175</v>
      </c>
      <c r="H481" s="81">
        <v>600</v>
      </c>
      <c r="I481" s="136">
        <f t="shared" si="245"/>
        <v>32020300</v>
      </c>
      <c r="J481" s="136">
        <v>32019948.440000001</v>
      </c>
      <c r="K481" s="136">
        <f t="shared" si="248"/>
        <v>351.5599999986589</v>
      </c>
      <c r="L481" s="137"/>
      <c r="M481" s="137"/>
      <c r="N481" s="137"/>
      <c r="O481" s="136">
        <v>20749000</v>
      </c>
      <c r="P481" s="136">
        <v>100</v>
      </c>
      <c r="Q481" s="136">
        <v>2207700</v>
      </c>
      <c r="R481" s="136"/>
      <c r="S481" s="136">
        <v>14916133</v>
      </c>
      <c r="T481" s="136">
        <v>5404400</v>
      </c>
      <c r="U481" s="136">
        <v>-2461033</v>
      </c>
      <c r="V481" s="136"/>
      <c r="W481" s="136"/>
      <c r="X481" s="136"/>
      <c r="Y481" s="136">
        <v>-5588200</v>
      </c>
      <c r="Z481" s="136">
        <v>-967700</v>
      </c>
      <c r="AA481" s="136">
        <v>-2240100</v>
      </c>
      <c r="AB481" s="138"/>
    </row>
    <row r="482" spans="1:28" s="56" customFormat="1" ht="150">
      <c r="A482" s="82"/>
      <c r="B482" s="113"/>
      <c r="C482" s="43" t="s">
        <v>174</v>
      </c>
      <c r="D482" s="110">
        <v>925</v>
      </c>
      <c r="E482" s="44" t="s">
        <v>51</v>
      </c>
      <c r="F482" s="44" t="s">
        <v>16</v>
      </c>
      <c r="G482" s="57" t="s">
        <v>176</v>
      </c>
      <c r="H482" s="81"/>
      <c r="I482" s="136">
        <f t="shared" si="245"/>
        <v>300166.58999999997</v>
      </c>
      <c r="J482" s="136">
        <f>J483</f>
        <v>300166.59000000003</v>
      </c>
      <c r="K482" s="136">
        <f t="shared" si="248"/>
        <v>0</v>
      </c>
      <c r="L482" s="137"/>
      <c r="M482" s="137"/>
      <c r="N482" s="137"/>
      <c r="O482" s="136"/>
      <c r="P482" s="136"/>
      <c r="Q482" s="136"/>
      <c r="R482" s="136"/>
      <c r="S482" s="136"/>
      <c r="T482" s="136">
        <f>T483</f>
        <v>502827</v>
      </c>
      <c r="U482" s="136">
        <f>U483</f>
        <v>49738</v>
      </c>
      <c r="V482" s="136"/>
      <c r="W482" s="136"/>
      <c r="X482" s="136">
        <f>X483</f>
        <v>300000</v>
      </c>
      <c r="Y482" s="136">
        <f>Y483</f>
        <v>-552398.41</v>
      </c>
      <c r="Z482" s="136"/>
      <c r="AA482" s="136"/>
      <c r="AB482" s="138"/>
    </row>
    <row r="483" spans="1:28" s="56" customFormat="1" ht="37.5">
      <c r="A483" s="82"/>
      <c r="B483" s="113"/>
      <c r="C483" s="43" t="s">
        <v>166</v>
      </c>
      <c r="D483" s="110">
        <v>925</v>
      </c>
      <c r="E483" s="44" t="s">
        <v>51</v>
      </c>
      <c r="F483" s="44" t="s">
        <v>16</v>
      </c>
      <c r="G483" s="57" t="s">
        <v>176</v>
      </c>
      <c r="H483" s="81">
        <v>600</v>
      </c>
      <c r="I483" s="136">
        <f t="shared" si="245"/>
        <v>300166.58999999997</v>
      </c>
      <c r="J483" s="136">
        <v>300166.59000000003</v>
      </c>
      <c r="K483" s="136">
        <f t="shared" si="248"/>
        <v>0</v>
      </c>
      <c r="L483" s="137"/>
      <c r="M483" s="137"/>
      <c r="N483" s="137"/>
      <c r="O483" s="136"/>
      <c r="P483" s="136"/>
      <c r="Q483" s="136"/>
      <c r="R483" s="136"/>
      <c r="S483" s="136"/>
      <c r="T483" s="136">
        <v>502827</v>
      </c>
      <c r="U483" s="136">
        <v>49738</v>
      </c>
      <c r="V483" s="136"/>
      <c r="W483" s="136"/>
      <c r="X483" s="136">
        <v>300000</v>
      </c>
      <c r="Y483" s="136">
        <v>-552398.41</v>
      </c>
      <c r="Z483" s="136"/>
      <c r="AA483" s="136"/>
      <c r="AB483" s="138"/>
    </row>
    <row r="484" spans="1:28" s="56" customFormat="1" ht="37.5">
      <c r="A484" s="82"/>
      <c r="B484" s="113"/>
      <c r="C484" s="43" t="s">
        <v>177</v>
      </c>
      <c r="D484" s="110">
        <v>925</v>
      </c>
      <c r="E484" s="44" t="s">
        <v>51</v>
      </c>
      <c r="F484" s="44" t="s">
        <v>16</v>
      </c>
      <c r="G484" s="57">
        <v>5810100000</v>
      </c>
      <c r="H484" s="81"/>
      <c r="I484" s="136">
        <f t="shared" si="245"/>
        <v>254439629.75</v>
      </c>
      <c r="J484" s="136">
        <f>J489+J485+J487+J493+J495+J491</f>
        <v>252154662.13999999</v>
      </c>
      <c r="K484" s="136">
        <f t="shared" si="248"/>
        <v>2284967.6100000143</v>
      </c>
      <c r="L484" s="137">
        <f>L489+L485+L487+L493+L495</f>
        <v>166154200</v>
      </c>
      <c r="M484" s="137">
        <f>M489+M485+M487+M493+M495</f>
        <v>47183800</v>
      </c>
      <c r="N484" s="137">
        <f>N489+N485+N487+N493+N495</f>
        <v>0</v>
      </c>
      <c r="O484" s="136">
        <f>O489+O485+O487+O493+O495+O491</f>
        <v>1976300</v>
      </c>
      <c r="P484" s="136">
        <f>P489+P485+P487+P493+P495</f>
        <v>363400</v>
      </c>
      <c r="Q484" s="136">
        <f>Q489+Q485+Q487+Q493+Q495</f>
        <v>890160</v>
      </c>
      <c r="R484" s="136">
        <f>R489+R485+R487+R493+R495</f>
        <v>279600</v>
      </c>
      <c r="S484" s="136">
        <f>S489+S485+S487+S493+S495</f>
        <v>-323340</v>
      </c>
      <c r="T484" s="136">
        <f>T489+T485+T487+T493+T495</f>
        <v>161273</v>
      </c>
      <c r="U484" s="136">
        <f>U489+U485+U487+U493+U495+U491</f>
        <v>14877362</v>
      </c>
      <c r="V484" s="136">
        <f>V489+V485+V487+V493+V495</f>
        <v>-2558833.5299999998</v>
      </c>
      <c r="W484" s="136">
        <f>W489+W485+W487+W493+W495+W491</f>
        <v>38568706</v>
      </c>
      <c r="X484" s="136">
        <f>X489+X485+X487+X493+X495</f>
        <v>-88447.13</v>
      </c>
      <c r="Y484" s="136">
        <f>Y489+Y485+Y487+Y493+Y495+Y491</f>
        <v>-3054700</v>
      </c>
      <c r="Z484" s="136">
        <f>Z489+Z485+Z487+Z493+Z495</f>
        <v>-424989.47</v>
      </c>
      <c r="AA484" s="136">
        <f>AA489+AA485+AA487+AA493+AA495</f>
        <v>-9564861.1199999992</v>
      </c>
      <c r="AB484" s="138">
        <f>AB489+AB485+AB487+AB493+AB495</f>
        <v>0</v>
      </c>
    </row>
    <row r="485" spans="1:28" s="56" customFormat="1" ht="37.5">
      <c r="A485" s="82"/>
      <c r="B485" s="113"/>
      <c r="C485" s="43" t="s">
        <v>127</v>
      </c>
      <c r="D485" s="110">
        <v>925</v>
      </c>
      <c r="E485" s="44" t="s">
        <v>51</v>
      </c>
      <c r="F485" s="44" t="s">
        <v>16</v>
      </c>
      <c r="G485" s="57">
        <v>5810100590</v>
      </c>
      <c r="H485" s="81"/>
      <c r="I485" s="136">
        <f t="shared" si="245"/>
        <v>49997519.219999999</v>
      </c>
      <c r="J485" s="136">
        <f>J486</f>
        <v>47712562.140000001</v>
      </c>
      <c r="K485" s="136">
        <f t="shared" si="248"/>
        <v>2284957.0799999982</v>
      </c>
      <c r="L485" s="137">
        <f t="shared" ref="L485:AB485" si="259">L486</f>
        <v>25692800</v>
      </c>
      <c r="M485" s="137">
        <f t="shared" si="259"/>
        <v>0</v>
      </c>
      <c r="N485" s="137">
        <f t="shared" si="259"/>
        <v>0</v>
      </c>
      <c r="O485" s="136">
        <f t="shared" si="259"/>
        <v>22725300</v>
      </c>
      <c r="P485" s="136">
        <f t="shared" si="259"/>
        <v>363400</v>
      </c>
      <c r="Q485" s="136">
        <f t="shared" si="259"/>
        <v>890160</v>
      </c>
      <c r="R485" s="136">
        <f t="shared" si="259"/>
        <v>279600</v>
      </c>
      <c r="S485" s="136">
        <f t="shared" si="259"/>
        <v>-323340</v>
      </c>
      <c r="T485" s="136">
        <f t="shared" si="259"/>
        <v>161273</v>
      </c>
      <c r="U485" s="136">
        <f t="shared" si="259"/>
        <v>3397362</v>
      </c>
      <c r="V485" s="136">
        <f t="shared" si="259"/>
        <v>-2558833.5299999998</v>
      </c>
      <c r="W485" s="136">
        <f t="shared" si="259"/>
        <v>4990206</v>
      </c>
      <c r="X485" s="136">
        <f t="shared" si="259"/>
        <v>-88447.13</v>
      </c>
      <c r="Y485" s="136">
        <f t="shared" si="259"/>
        <v>-6374800</v>
      </c>
      <c r="Z485" s="136">
        <f t="shared" si="259"/>
        <v>-100000</v>
      </c>
      <c r="AA485" s="136">
        <f t="shared" si="259"/>
        <v>942838.88</v>
      </c>
      <c r="AB485" s="138">
        <f t="shared" si="259"/>
        <v>0</v>
      </c>
    </row>
    <row r="486" spans="1:28" s="56" customFormat="1" ht="37.5">
      <c r="A486" s="82"/>
      <c r="B486" s="113"/>
      <c r="C486" s="43" t="s">
        <v>166</v>
      </c>
      <c r="D486" s="110">
        <v>925</v>
      </c>
      <c r="E486" s="44" t="s">
        <v>51</v>
      </c>
      <c r="F486" s="44" t="s">
        <v>16</v>
      </c>
      <c r="G486" s="57">
        <v>5810100590</v>
      </c>
      <c r="H486" s="81">
        <v>600</v>
      </c>
      <c r="I486" s="136">
        <f t="shared" si="245"/>
        <v>49997519.219999999</v>
      </c>
      <c r="J486" s="136">
        <v>47712562.140000001</v>
      </c>
      <c r="K486" s="136">
        <f t="shared" si="248"/>
        <v>2284957.0799999982</v>
      </c>
      <c r="L486" s="137">
        <v>25692800</v>
      </c>
      <c r="M486" s="137"/>
      <c r="N486" s="137"/>
      <c r="O486" s="136">
        <v>22725300</v>
      </c>
      <c r="P486" s="136">
        <v>363400</v>
      </c>
      <c r="Q486" s="136">
        <v>890160</v>
      </c>
      <c r="R486" s="136">
        <v>279600</v>
      </c>
      <c r="S486" s="136">
        <v>-323340</v>
      </c>
      <c r="T486" s="136">
        <v>161273</v>
      </c>
      <c r="U486" s="136">
        <v>3397362</v>
      </c>
      <c r="V486" s="136">
        <v>-2558833.5299999998</v>
      </c>
      <c r="W486" s="136">
        <v>4990206</v>
      </c>
      <c r="X486" s="136">
        <v>-88447.13</v>
      </c>
      <c r="Y486" s="136">
        <v>-6374800</v>
      </c>
      <c r="Z486" s="136">
        <v>-100000</v>
      </c>
      <c r="AA486" s="136">
        <v>942838.88</v>
      </c>
      <c r="AB486" s="138"/>
    </row>
    <row r="487" spans="1:28" s="56" customFormat="1" ht="131.25" hidden="1">
      <c r="A487" s="82"/>
      <c r="B487" s="113"/>
      <c r="C487" s="43" t="s">
        <v>178</v>
      </c>
      <c r="D487" s="110">
        <v>925</v>
      </c>
      <c r="E487" s="44" t="s">
        <v>51</v>
      </c>
      <c r="F487" s="44" t="s">
        <v>16</v>
      </c>
      <c r="G487" s="57">
        <v>5810153032</v>
      </c>
      <c r="H487" s="81"/>
      <c r="I487" s="136">
        <f t="shared" si="245"/>
        <v>0</v>
      </c>
      <c r="J487" s="136"/>
      <c r="K487" s="136"/>
      <c r="L487" s="137">
        <f t="shared" ref="L487:AB487" si="260">L488</f>
        <v>50387400</v>
      </c>
      <c r="M487" s="137">
        <f t="shared" si="260"/>
        <v>-1171800</v>
      </c>
      <c r="N487" s="137">
        <f t="shared" si="260"/>
        <v>0</v>
      </c>
      <c r="O487" s="136">
        <f t="shared" si="260"/>
        <v>-49215600</v>
      </c>
      <c r="P487" s="136">
        <f t="shared" si="260"/>
        <v>0</v>
      </c>
      <c r="Q487" s="136">
        <f t="shared" si="260"/>
        <v>0</v>
      </c>
      <c r="R487" s="136">
        <f t="shared" si="260"/>
        <v>0</v>
      </c>
      <c r="S487" s="136">
        <f t="shared" si="260"/>
        <v>0</v>
      </c>
      <c r="T487" s="136">
        <f t="shared" si="260"/>
        <v>0</v>
      </c>
      <c r="U487" s="136">
        <f t="shared" si="260"/>
        <v>0</v>
      </c>
      <c r="V487" s="136">
        <f t="shared" si="260"/>
        <v>0</v>
      </c>
      <c r="W487" s="136">
        <f t="shared" si="260"/>
        <v>0</v>
      </c>
      <c r="X487" s="136">
        <f t="shared" si="260"/>
        <v>0</v>
      </c>
      <c r="Y487" s="136">
        <f t="shared" si="260"/>
        <v>0</v>
      </c>
      <c r="Z487" s="136">
        <f t="shared" si="260"/>
        <v>0</v>
      </c>
      <c r="AA487" s="136">
        <f t="shared" si="260"/>
        <v>0</v>
      </c>
      <c r="AB487" s="138">
        <f t="shared" si="260"/>
        <v>0</v>
      </c>
    </row>
    <row r="488" spans="1:28" s="56" customFormat="1" ht="37.5" hidden="1">
      <c r="A488" s="82"/>
      <c r="B488" s="113"/>
      <c r="C488" s="43" t="s">
        <v>166</v>
      </c>
      <c r="D488" s="110">
        <v>925</v>
      </c>
      <c r="E488" s="44" t="s">
        <v>51</v>
      </c>
      <c r="F488" s="44" t="s">
        <v>16</v>
      </c>
      <c r="G488" s="57">
        <v>5810153032</v>
      </c>
      <c r="H488" s="81">
        <v>600</v>
      </c>
      <c r="I488" s="136">
        <f t="shared" si="245"/>
        <v>0</v>
      </c>
      <c r="J488" s="136"/>
      <c r="K488" s="136"/>
      <c r="L488" s="137">
        <v>50387400</v>
      </c>
      <c r="M488" s="137">
        <v>-1171800</v>
      </c>
      <c r="N488" s="137"/>
      <c r="O488" s="136">
        <v>-49215600</v>
      </c>
      <c r="P488" s="136"/>
      <c r="Q488" s="136"/>
      <c r="R488" s="136"/>
      <c r="S488" s="136"/>
      <c r="T488" s="136"/>
      <c r="U488" s="136"/>
      <c r="V488" s="136"/>
      <c r="W488" s="136"/>
      <c r="X488" s="136"/>
      <c r="Y488" s="136"/>
      <c r="Z488" s="136"/>
      <c r="AA488" s="136"/>
      <c r="AB488" s="138"/>
    </row>
    <row r="489" spans="1:28" s="56" customFormat="1" ht="53.65" customHeight="1">
      <c r="A489" s="82"/>
      <c r="B489" s="113"/>
      <c r="C489" s="43" t="s">
        <v>179</v>
      </c>
      <c r="D489" s="110">
        <v>925</v>
      </c>
      <c r="E489" s="44" t="s">
        <v>51</v>
      </c>
      <c r="F489" s="44" t="s">
        <v>16</v>
      </c>
      <c r="G489" s="57" t="s">
        <v>180</v>
      </c>
      <c r="H489" s="81"/>
      <c r="I489" s="136">
        <f t="shared" si="245"/>
        <v>93777810.530000001</v>
      </c>
      <c r="J489" s="136">
        <f>J490</f>
        <v>93777800</v>
      </c>
      <c r="K489" s="136">
        <f>I489-J489</f>
        <v>10.530000001192093</v>
      </c>
      <c r="L489" s="137">
        <f t="shared" ref="L489:AB489" si="261">L490</f>
        <v>74543100</v>
      </c>
      <c r="M489" s="137">
        <f t="shared" si="261"/>
        <v>30067400</v>
      </c>
      <c r="N489" s="137">
        <f t="shared" si="261"/>
        <v>0</v>
      </c>
      <c r="O489" s="136">
        <f t="shared" si="261"/>
        <v>0</v>
      </c>
      <c r="P489" s="136">
        <f t="shared" si="261"/>
        <v>0</v>
      </c>
      <c r="Q489" s="136">
        <f t="shared" si="261"/>
        <v>0</v>
      </c>
      <c r="R489" s="136">
        <f t="shared" si="261"/>
        <v>0</v>
      </c>
      <c r="S489" s="136">
        <f t="shared" si="261"/>
        <v>0</v>
      </c>
      <c r="T489" s="136">
        <f t="shared" si="261"/>
        <v>0</v>
      </c>
      <c r="U489" s="136">
        <f t="shared" si="261"/>
        <v>0</v>
      </c>
      <c r="V489" s="136">
        <f t="shared" si="261"/>
        <v>0</v>
      </c>
      <c r="W489" s="136">
        <f t="shared" si="261"/>
        <v>0</v>
      </c>
      <c r="X489" s="136">
        <f t="shared" si="261"/>
        <v>0</v>
      </c>
      <c r="Y489" s="136">
        <f t="shared" si="261"/>
        <v>0</v>
      </c>
      <c r="Z489" s="136">
        <f t="shared" si="261"/>
        <v>-324989.46999999997</v>
      </c>
      <c r="AA489" s="136">
        <f t="shared" si="261"/>
        <v>-10507700</v>
      </c>
      <c r="AB489" s="138">
        <f t="shared" si="261"/>
        <v>0</v>
      </c>
    </row>
    <row r="490" spans="1:28" s="56" customFormat="1" ht="37.5">
      <c r="A490" s="82"/>
      <c r="B490" s="113"/>
      <c r="C490" s="43" t="s">
        <v>166</v>
      </c>
      <c r="D490" s="110">
        <v>925</v>
      </c>
      <c r="E490" s="44" t="s">
        <v>51</v>
      </c>
      <c r="F490" s="44" t="s">
        <v>16</v>
      </c>
      <c r="G490" s="57" t="s">
        <v>180</v>
      </c>
      <c r="H490" s="81">
        <v>600</v>
      </c>
      <c r="I490" s="136">
        <f t="shared" si="245"/>
        <v>93777810.530000001</v>
      </c>
      <c r="J490" s="136">
        <v>93777800</v>
      </c>
      <c r="K490" s="136">
        <f>I490-J490</f>
        <v>10.530000001192093</v>
      </c>
      <c r="L490" s="137">
        <v>74543100</v>
      </c>
      <c r="M490" s="137">
        <v>30067400</v>
      </c>
      <c r="N490" s="137"/>
      <c r="O490" s="136"/>
      <c r="P490" s="136"/>
      <c r="Q490" s="136"/>
      <c r="R490" s="136"/>
      <c r="S490" s="136"/>
      <c r="T490" s="136"/>
      <c r="U490" s="136"/>
      <c r="V490" s="136"/>
      <c r="W490" s="136"/>
      <c r="X490" s="136"/>
      <c r="Y490" s="136"/>
      <c r="Z490" s="136">
        <v>-324989.46999999997</v>
      </c>
      <c r="AA490" s="136">
        <v>-10507700</v>
      </c>
      <c r="AB490" s="138"/>
    </row>
    <row r="491" spans="1:28" s="56" customFormat="1" ht="225">
      <c r="A491" s="82"/>
      <c r="B491" s="113"/>
      <c r="C491" s="43" t="s">
        <v>181</v>
      </c>
      <c r="D491" s="110">
        <v>925</v>
      </c>
      <c r="E491" s="44" t="s">
        <v>51</v>
      </c>
      <c r="F491" s="44" t="s">
        <v>16</v>
      </c>
      <c r="G491" s="57" t="s">
        <v>182</v>
      </c>
      <c r="H491" s="81"/>
      <c r="I491" s="136">
        <f t="shared" si="245"/>
        <v>95241300</v>
      </c>
      <c r="J491" s="136">
        <f>J492</f>
        <v>95241300</v>
      </c>
      <c r="K491" s="136">
        <f>I491-J491</f>
        <v>0</v>
      </c>
      <c r="L491" s="137"/>
      <c r="M491" s="137"/>
      <c r="N491" s="137"/>
      <c r="O491" s="136">
        <f t="shared" ref="O491:AB491" si="262">O492</f>
        <v>49215600</v>
      </c>
      <c r="P491" s="136">
        <f t="shared" si="262"/>
        <v>0</v>
      </c>
      <c r="Q491" s="136">
        <f t="shared" si="262"/>
        <v>0</v>
      </c>
      <c r="R491" s="136">
        <f t="shared" si="262"/>
        <v>0</v>
      </c>
      <c r="S491" s="136">
        <f t="shared" si="262"/>
        <v>0</v>
      </c>
      <c r="T491" s="136">
        <f t="shared" si="262"/>
        <v>0</v>
      </c>
      <c r="U491" s="136">
        <f t="shared" si="262"/>
        <v>9127100</v>
      </c>
      <c r="V491" s="136">
        <f t="shared" si="262"/>
        <v>0</v>
      </c>
      <c r="W491" s="136">
        <f t="shared" si="262"/>
        <v>33578500</v>
      </c>
      <c r="X491" s="136">
        <f t="shared" si="262"/>
        <v>0</v>
      </c>
      <c r="Y491" s="136">
        <f t="shared" si="262"/>
        <v>3320100</v>
      </c>
      <c r="Z491" s="136">
        <f t="shared" si="262"/>
        <v>0</v>
      </c>
      <c r="AA491" s="136">
        <f t="shared" si="262"/>
        <v>0</v>
      </c>
      <c r="AB491" s="138">
        <f t="shared" si="262"/>
        <v>0</v>
      </c>
    </row>
    <row r="492" spans="1:28" s="56" customFormat="1" ht="37.5">
      <c r="A492" s="82"/>
      <c r="B492" s="113"/>
      <c r="C492" s="43" t="s">
        <v>166</v>
      </c>
      <c r="D492" s="110">
        <v>925</v>
      </c>
      <c r="E492" s="44" t="s">
        <v>51</v>
      </c>
      <c r="F492" s="44" t="s">
        <v>16</v>
      </c>
      <c r="G492" s="57" t="s">
        <v>182</v>
      </c>
      <c r="H492" s="81">
        <v>600</v>
      </c>
      <c r="I492" s="136">
        <f t="shared" si="245"/>
        <v>95241300</v>
      </c>
      <c r="J492" s="136">
        <v>95241300</v>
      </c>
      <c r="K492" s="136">
        <f>I492-J492</f>
        <v>0</v>
      </c>
      <c r="L492" s="137"/>
      <c r="M492" s="137"/>
      <c r="N492" s="137"/>
      <c r="O492" s="136">
        <v>49215600</v>
      </c>
      <c r="P492" s="136"/>
      <c r="Q492" s="136"/>
      <c r="R492" s="136"/>
      <c r="S492" s="136"/>
      <c r="T492" s="136"/>
      <c r="U492" s="136">
        <v>9127100</v>
      </c>
      <c r="V492" s="136"/>
      <c r="W492" s="136">
        <v>33578500</v>
      </c>
      <c r="X492" s="136"/>
      <c r="Y492" s="136">
        <v>3320100</v>
      </c>
      <c r="Z492" s="136"/>
      <c r="AA492" s="136"/>
      <c r="AB492" s="138"/>
    </row>
    <row r="493" spans="1:28" s="56" customFormat="1" ht="150" hidden="1">
      <c r="A493" s="82"/>
      <c r="B493" s="113"/>
      <c r="C493" s="43" t="s">
        <v>183</v>
      </c>
      <c r="D493" s="110">
        <v>925</v>
      </c>
      <c r="E493" s="44" t="s">
        <v>51</v>
      </c>
      <c r="F493" s="44" t="s">
        <v>16</v>
      </c>
      <c r="G493" s="57" t="s">
        <v>184</v>
      </c>
      <c r="H493" s="81"/>
      <c r="I493" s="136">
        <f t="shared" si="245"/>
        <v>0</v>
      </c>
      <c r="J493" s="136"/>
      <c r="K493" s="136"/>
      <c r="L493" s="137">
        <f t="shared" ref="L493:AB493" si="263">L494</f>
        <v>2460800</v>
      </c>
      <c r="M493" s="137">
        <f t="shared" si="263"/>
        <v>18288200</v>
      </c>
      <c r="N493" s="137">
        <f t="shared" si="263"/>
        <v>0</v>
      </c>
      <c r="O493" s="136">
        <f t="shared" si="263"/>
        <v>-20749000</v>
      </c>
      <c r="P493" s="136">
        <f t="shared" si="263"/>
        <v>0</v>
      </c>
      <c r="Q493" s="136">
        <f t="shared" si="263"/>
        <v>0</v>
      </c>
      <c r="R493" s="136">
        <f t="shared" si="263"/>
        <v>0</v>
      </c>
      <c r="S493" s="136">
        <f t="shared" si="263"/>
        <v>0</v>
      </c>
      <c r="T493" s="136">
        <f t="shared" si="263"/>
        <v>0</v>
      </c>
      <c r="U493" s="136">
        <f t="shared" si="263"/>
        <v>0</v>
      </c>
      <c r="V493" s="136">
        <f t="shared" si="263"/>
        <v>0</v>
      </c>
      <c r="W493" s="136">
        <f t="shared" si="263"/>
        <v>0</v>
      </c>
      <c r="X493" s="136">
        <f t="shared" si="263"/>
        <v>0</v>
      </c>
      <c r="Y493" s="136">
        <f t="shared" si="263"/>
        <v>0</v>
      </c>
      <c r="Z493" s="136">
        <f t="shared" si="263"/>
        <v>0</v>
      </c>
      <c r="AA493" s="136">
        <f t="shared" si="263"/>
        <v>0</v>
      </c>
      <c r="AB493" s="138">
        <f t="shared" si="263"/>
        <v>0</v>
      </c>
    </row>
    <row r="494" spans="1:28" s="56" customFormat="1" ht="37.5" hidden="1">
      <c r="A494" s="82"/>
      <c r="B494" s="113"/>
      <c r="C494" s="43" t="s">
        <v>166</v>
      </c>
      <c r="D494" s="110">
        <v>925</v>
      </c>
      <c r="E494" s="44" t="s">
        <v>51</v>
      </c>
      <c r="F494" s="44" t="s">
        <v>16</v>
      </c>
      <c r="G494" s="57" t="s">
        <v>184</v>
      </c>
      <c r="H494" s="81">
        <v>600</v>
      </c>
      <c r="I494" s="136">
        <f t="shared" si="245"/>
        <v>0</v>
      </c>
      <c r="J494" s="136"/>
      <c r="K494" s="136"/>
      <c r="L494" s="137">
        <v>2460800</v>
      </c>
      <c r="M494" s="137">
        <v>18288200</v>
      </c>
      <c r="N494" s="137"/>
      <c r="O494" s="136">
        <v>-20749000</v>
      </c>
      <c r="P494" s="136"/>
      <c r="Q494" s="136"/>
      <c r="R494" s="136"/>
      <c r="S494" s="136"/>
      <c r="T494" s="136"/>
      <c r="U494" s="136"/>
      <c r="V494" s="136"/>
      <c r="W494" s="136"/>
      <c r="X494" s="136"/>
      <c r="Y494" s="136"/>
      <c r="Z494" s="136"/>
      <c r="AA494" s="136"/>
      <c r="AB494" s="138"/>
    </row>
    <row r="495" spans="1:28" s="56" customFormat="1" ht="56.25">
      <c r="A495" s="82"/>
      <c r="B495" s="113"/>
      <c r="C495" s="43" t="s">
        <v>185</v>
      </c>
      <c r="D495" s="110">
        <v>925</v>
      </c>
      <c r="E495" s="44" t="s">
        <v>51</v>
      </c>
      <c r="F495" s="44" t="s">
        <v>16</v>
      </c>
      <c r="G495" s="57" t="s">
        <v>186</v>
      </c>
      <c r="H495" s="81"/>
      <c r="I495" s="136">
        <f t="shared" si="245"/>
        <v>15423000</v>
      </c>
      <c r="J495" s="136">
        <f>J496</f>
        <v>15423000</v>
      </c>
      <c r="K495" s="136">
        <f t="shared" ref="K495:K512" si="264">I495-J495</f>
        <v>0</v>
      </c>
      <c r="L495" s="137">
        <f t="shared" ref="L495:AB495" si="265">L496</f>
        <v>13070100</v>
      </c>
      <c r="M495" s="137">
        <f t="shared" si="265"/>
        <v>0</v>
      </c>
      <c r="N495" s="137">
        <f t="shared" si="265"/>
        <v>0</v>
      </c>
      <c r="O495" s="136">
        <f t="shared" si="265"/>
        <v>0</v>
      </c>
      <c r="P495" s="136">
        <f t="shared" si="265"/>
        <v>0</v>
      </c>
      <c r="Q495" s="136">
        <f t="shared" si="265"/>
        <v>0</v>
      </c>
      <c r="R495" s="136">
        <f t="shared" si="265"/>
        <v>0</v>
      </c>
      <c r="S495" s="136">
        <f t="shared" si="265"/>
        <v>0</v>
      </c>
      <c r="T495" s="136">
        <f t="shared" si="265"/>
        <v>0</v>
      </c>
      <c r="U495" s="136">
        <f t="shared" si="265"/>
        <v>2352900</v>
      </c>
      <c r="V495" s="136">
        <f t="shared" si="265"/>
        <v>0</v>
      </c>
      <c r="W495" s="136">
        <f t="shared" si="265"/>
        <v>0</v>
      </c>
      <c r="X495" s="136">
        <f t="shared" si="265"/>
        <v>0</v>
      </c>
      <c r="Y495" s="136">
        <f t="shared" si="265"/>
        <v>0</v>
      </c>
      <c r="Z495" s="136">
        <f t="shared" si="265"/>
        <v>0</v>
      </c>
      <c r="AA495" s="136">
        <f t="shared" si="265"/>
        <v>0</v>
      </c>
      <c r="AB495" s="138">
        <f t="shared" si="265"/>
        <v>0</v>
      </c>
    </row>
    <row r="496" spans="1:28" s="56" customFormat="1" ht="37.5">
      <c r="A496" s="82"/>
      <c r="B496" s="113"/>
      <c r="C496" s="43" t="s">
        <v>166</v>
      </c>
      <c r="D496" s="110">
        <v>925</v>
      </c>
      <c r="E496" s="44" t="s">
        <v>51</v>
      </c>
      <c r="F496" s="44" t="s">
        <v>16</v>
      </c>
      <c r="G496" s="57" t="s">
        <v>186</v>
      </c>
      <c r="H496" s="81">
        <v>600</v>
      </c>
      <c r="I496" s="136">
        <f t="shared" si="245"/>
        <v>15423000</v>
      </c>
      <c r="J496" s="136">
        <v>15423000</v>
      </c>
      <c r="K496" s="136">
        <f t="shared" si="264"/>
        <v>0</v>
      </c>
      <c r="L496" s="137">
        <v>13070100</v>
      </c>
      <c r="M496" s="137"/>
      <c r="N496" s="137"/>
      <c r="O496" s="136"/>
      <c r="P496" s="136"/>
      <c r="Q496" s="136"/>
      <c r="R496" s="136"/>
      <c r="S496" s="136"/>
      <c r="T496" s="136"/>
      <c r="U496" s="136">
        <v>2352900</v>
      </c>
      <c r="V496" s="136"/>
      <c r="W496" s="136"/>
      <c r="X496" s="136"/>
      <c r="Y496" s="136"/>
      <c r="Z496" s="136"/>
      <c r="AA496" s="136"/>
      <c r="AB496" s="138"/>
    </row>
    <row r="497" spans="1:28" s="56" customFormat="1" ht="37.5">
      <c r="A497" s="82"/>
      <c r="B497" s="113"/>
      <c r="C497" s="43" t="s">
        <v>187</v>
      </c>
      <c r="D497" s="110">
        <v>925</v>
      </c>
      <c r="E497" s="44" t="s">
        <v>51</v>
      </c>
      <c r="F497" s="44" t="s">
        <v>16</v>
      </c>
      <c r="G497" s="57" t="s">
        <v>188</v>
      </c>
      <c r="H497" s="81"/>
      <c r="I497" s="136">
        <f t="shared" si="245"/>
        <v>7988600</v>
      </c>
      <c r="J497" s="136">
        <f>J498</f>
        <v>7988600</v>
      </c>
      <c r="K497" s="136">
        <f t="shared" si="264"/>
        <v>0</v>
      </c>
      <c r="L497" s="137"/>
      <c r="M497" s="137"/>
      <c r="N497" s="137"/>
      <c r="O497" s="136">
        <f t="shared" ref="O497:AB498" si="266">O498</f>
        <v>7988600</v>
      </c>
      <c r="P497" s="136">
        <f t="shared" si="266"/>
        <v>0</v>
      </c>
      <c r="Q497" s="136">
        <f t="shared" si="266"/>
        <v>0</v>
      </c>
      <c r="R497" s="136">
        <f t="shared" si="266"/>
        <v>0</v>
      </c>
      <c r="S497" s="136">
        <f t="shared" si="266"/>
        <v>0</v>
      </c>
      <c r="T497" s="136">
        <f t="shared" si="266"/>
        <v>0</v>
      </c>
      <c r="U497" s="136">
        <f t="shared" si="266"/>
        <v>0</v>
      </c>
      <c r="V497" s="136">
        <f t="shared" si="266"/>
        <v>0</v>
      </c>
      <c r="W497" s="136">
        <f t="shared" si="266"/>
        <v>0</v>
      </c>
      <c r="X497" s="136">
        <f t="shared" si="266"/>
        <v>0</v>
      </c>
      <c r="Y497" s="136">
        <f t="shared" si="266"/>
        <v>0</v>
      </c>
      <c r="Z497" s="136">
        <f t="shared" si="266"/>
        <v>0</v>
      </c>
      <c r="AA497" s="136">
        <f t="shared" si="266"/>
        <v>0</v>
      </c>
      <c r="AB497" s="138">
        <f t="shared" si="266"/>
        <v>0</v>
      </c>
    </row>
    <row r="498" spans="1:28" s="56" customFormat="1" ht="75">
      <c r="A498" s="82"/>
      <c r="B498" s="113"/>
      <c r="C498" s="43" t="s">
        <v>189</v>
      </c>
      <c r="D498" s="110">
        <v>925</v>
      </c>
      <c r="E498" s="44" t="s">
        <v>51</v>
      </c>
      <c r="F498" s="44" t="s">
        <v>16</v>
      </c>
      <c r="G498" s="57" t="s">
        <v>190</v>
      </c>
      <c r="H498" s="81"/>
      <c r="I498" s="136">
        <f t="shared" si="245"/>
        <v>7988600</v>
      </c>
      <c r="J498" s="136">
        <f>J499</f>
        <v>7988600</v>
      </c>
      <c r="K498" s="136">
        <f t="shared" si="264"/>
        <v>0</v>
      </c>
      <c r="L498" s="137"/>
      <c r="M498" s="137"/>
      <c r="N498" s="137"/>
      <c r="O498" s="136">
        <f t="shared" si="266"/>
        <v>7988600</v>
      </c>
      <c r="P498" s="136">
        <f t="shared" si="266"/>
        <v>0</v>
      </c>
      <c r="Q498" s="136">
        <f t="shared" si="266"/>
        <v>0</v>
      </c>
      <c r="R498" s="136">
        <f t="shared" si="266"/>
        <v>0</v>
      </c>
      <c r="S498" s="136">
        <f t="shared" si="266"/>
        <v>0</v>
      </c>
      <c r="T498" s="136">
        <f t="shared" si="266"/>
        <v>0</v>
      </c>
      <c r="U498" s="136">
        <f t="shared" si="266"/>
        <v>0</v>
      </c>
      <c r="V498" s="136">
        <f t="shared" si="266"/>
        <v>0</v>
      </c>
      <c r="W498" s="136">
        <f t="shared" si="266"/>
        <v>0</v>
      </c>
      <c r="X498" s="136">
        <f t="shared" si="266"/>
        <v>0</v>
      </c>
      <c r="Y498" s="136">
        <f t="shared" si="266"/>
        <v>0</v>
      </c>
      <c r="Z498" s="136">
        <f t="shared" si="266"/>
        <v>0</v>
      </c>
      <c r="AA498" s="136">
        <f t="shared" si="266"/>
        <v>0</v>
      </c>
      <c r="AB498" s="138">
        <f t="shared" si="266"/>
        <v>0</v>
      </c>
    </row>
    <row r="499" spans="1:28" s="56" customFormat="1" ht="37.5">
      <c r="A499" s="82"/>
      <c r="B499" s="113"/>
      <c r="C499" s="43" t="s">
        <v>166</v>
      </c>
      <c r="D499" s="110">
        <v>925</v>
      </c>
      <c r="E499" s="44" t="s">
        <v>51</v>
      </c>
      <c r="F499" s="44" t="s">
        <v>16</v>
      </c>
      <c r="G499" s="57" t="s">
        <v>190</v>
      </c>
      <c r="H499" s="81">
        <v>600</v>
      </c>
      <c r="I499" s="136">
        <f t="shared" si="245"/>
        <v>7988600</v>
      </c>
      <c r="J499" s="136">
        <v>7988600</v>
      </c>
      <c r="K499" s="136">
        <f t="shared" si="264"/>
        <v>0</v>
      </c>
      <c r="L499" s="137"/>
      <c r="M499" s="137"/>
      <c r="N499" s="137"/>
      <c r="O499" s="136">
        <v>7988600</v>
      </c>
      <c r="P499" s="136"/>
      <c r="Q499" s="136"/>
      <c r="R499" s="136"/>
      <c r="S499" s="136"/>
      <c r="T499" s="136"/>
      <c r="U499" s="136"/>
      <c r="V499" s="136"/>
      <c r="W499" s="136"/>
      <c r="X499" s="136"/>
      <c r="Y499" s="136"/>
      <c r="Z499" s="136"/>
      <c r="AA499" s="136"/>
      <c r="AB499" s="138"/>
    </row>
    <row r="500" spans="1:28" s="56" customFormat="1" ht="56.25">
      <c r="A500" s="82"/>
      <c r="B500" s="113"/>
      <c r="C500" s="43" t="s">
        <v>246</v>
      </c>
      <c r="D500" s="110">
        <v>925</v>
      </c>
      <c r="E500" s="44" t="s">
        <v>51</v>
      </c>
      <c r="F500" s="44" t="s">
        <v>16</v>
      </c>
      <c r="G500" s="57">
        <v>6500000000</v>
      </c>
      <c r="H500" s="81"/>
      <c r="I500" s="136">
        <f t="shared" si="245"/>
        <v>140000</v>
      </c>
      <c r="J500" s="136">
        <f>J501</f>
        <v>140000</v>
      </c>
      <c r="K500" s="136">
        <f t="shared" si="264"/>
        <v>0</v>
      </c>
      <c r="L500" s="137">
        <f t="shared" ref="L500:AB500" si="267">L501</f>
        <v>4000000</v>
      </c>
      <c r="M500" s="137">
        <f t="shared" si="267"/>
        <v>0</v>
      </c>
      <c r="N500" s="137">
        <f t="shared" si="267"/>
        <v>0</v>
      </c>
      <c r="O500" s="136">
        <f t="shared" si="267"/>
        <v>7800000</v>
      </c>
      <c r="P500" s="136">
        <f t="shared" si="267"/>
        <v>0</v>
      </c>
      <c r="Q500" s="136">
        <f t="shared" si="267"/>
        <v>4133300</v>
      </c>
      <c r="R500" s="136">
        <f t="shared" si="267"/>
        <v>0</v>
      </c>
      <c r="S500" s="136">
        <f t="shared" si="267"/>
        <v>0</v>
      </c>
      <c r="T500" s="136">
        <f t="shared" si="267"/>
        <v>0</v>
      </c>
      <c r="U500" s="136">
        <f t="shared" si="267"/>
        <v>0</v>
      </c>
      <c r="V500" s="136">
        <f t="shared" si="267"/>
        <v>0</v>
      </c>
      <c r="W500" s="136">
        <f t="shared" si="267"/>
        <v>-4000000</v>
      </c>
      <c r="X500" s="136">
        <f t="shared" si="267"/>
        <v>50000</v>
      </c>
      <c r="Y500" s="136">
        <f t="shared" si="267"/>
        <v>-11843300</v>
      </c>
      <c r="Z500" s="136">
        <f t="shared" si="267"/>
        <v>0</v>
      </c>
      <c r="AA500" s="136">
        <f t="shared" si="267"/>
        <v>0</v>
      </c>
      <c r="AB500" s="138">
        <f t="shared" si="267"/>
        <v>0</v>
      </c>
    </row>
    <row r="501" spans="1:28" s="56" customFormat="1">
      <c r="A501" s="82"/>
      <c r="B501" s="113"/>
      <c r="C501" s="43" t="s">
        <v>275</v>
      </c>
      <c r="D501" s="110">
        <v>925</v>
      </c>
      <c r="E501" s="44" t="s">
        <v>51</v>
      </c>
      <c r="F501" s="44" t="s">
        <v>16</v>
      </c>
      <c r="G501" s="57">
        <v>6570000000</v>
      </c>
      <c r="H501" s="81"/>
      <c r="I501" s="136">
        <f t="shared" si="245"/>
        <v>140000</v>
      </c>
      <c r="J501" s="136">
        <f>J506+J502+J504+J508</f>
        <v>140000</v>
      </c>
      <c r="K501" s="136">
        <f t="shared" si="264"/>
        <v>0</v>
      </c>
      <c r="L501" s="137">
        <f>L506</f>
        <v>4000000</v>
      </c>
      <c r="M501" s="137">
        <f>M506</f>
        <v>0</v>
      </c>
      <c r="N501" s="137">
        <f>N506</f>
        <v>0</v>
      </c>
      <c r="O501" s="136">
        <f>O506+O502+O504</f>
        <v>7800000</v>
      </c>
      <c r="P501" s="136">
        <f>P506</f>
        <v>0</v>
      </c>
      <c r="Q501" s="136">
        <f>Q506+Q502+Q508+Q504</f>
        <v>4133300</v>
      </c>
      <c r="R501" s="136">
        <f t="shared" ref="R501:X501" si="268">R506</f>
        <v>0</v>
      </c>
      <c r="S501" s="136">
        <f t="shared" si="268"/>
        <v>0</v>
      </c>
      <c r="T501" s="136">
        <f t="shared" si="268"/>
        <v>0</v>
      </c>
      <c r="U501" s="136">
        <f t="shared" si="268"/>
        <v>0</v>
      </c>
      <c r="V501" s="136">
        <f t="shared" si="268"/>
        <v>0</v>
      </c>
      <c r="W501" s="136">
        <f t="shared" si="268"/>
        <v>-4000000</v>
      </c>
      <c r="X501" s="136">
        <f t="shared" si="268"/>
        <v>50000</v>
      </c>
      <c r="Y501" s="136">
        <f>Y506+Y502+Y504+Y508</f>
        <v>-11843300</v>
      </c>
      <c r="Z501" s="136">
        <f>Z506</f>
        <v>0</v>
      </c>
      <c r="AA501" s="136">
        <f>AA506</f>
        <v>0</v>
      </c>
      <c r="AB501" s="138">
        <f>AB506</f>
        <v>0</v>
      </c>
    </row>
    <row r="502" spans="1:28" s="56" customFormat="1" ht="75">
      <c r="A502" s="82"/>
      <c r="B502" s="113"/>
      <c r="C502" s="43" t="s">
        <v>277</v>
      </c>
      <c r="D502" s="110">
        <v>925</v>
      </c>
      <c r="E502" s="44" t="s">
        <v>51</v>
      </c>
      <c r="F502" s="44" t="s">
        <v>16</v>
      </c>
      <c r="G502" s="57">
        <v>6570010470</v>
      </c>
      <c r="H502" s="81"/>
      <c r="I502" s="136">
        <f t="shared" si="245"/>
        <v>30000</v>
      </c>
      <c r="J502" s="136">
        <f>J503</f>
        <v>30000</v>
      </c>
      <c r="K502" s="136">
        <f t="shared" si="264"/>
        <v>0</v>
      </c>
      <c r="L502" s="137"/>
      <c r="M502" s="137"/>
      <c r="N502" s="137"/>
      <c r="O502" s="136">
        <f t="shared" ref="O502:AB502" si="269">O503</f>
        <v>3900000</v>
      </c>
      <c r="P502" s="136">
        <f t="shared" si="269"/>
        <v>0</v>
      </c>
      <c r="Q502" s="136">
        <f t="shared" si="269"/>
        <v>0</v>
      </c>
      <c r="R502" s="136">
        <f t="shared" si="269"/>
        <v>0</v>
      </c>
      <c r="S502" s="136">
        <f t="shared" si="269"/>
        <v>0</v>
      </c>
      <c r="T502" s="136">
        <f t="shared" si="269"/>
        <v>0</v>
      </c>
      <c r="U502" s="136">
        <f t="shared" si="269"/>
        <v>0</v>
      </c>
      <c r="V502" s="136">
        <f t="shared" si="269"/>
        <v>0</v>
      </c>
      <c r="W502" s="136">
        <f t="shared" si="269"/>
        <v>0</v>
      </c>
      <c r="X502" s="136">
        <f t="shared" si="269"/>
        <v>0</v>
      </c>
      <c r="Y502" s="136">
        <f t="shared" si="269"/>
        <v>-3870000</v>
      </c>
      <c r="Z502" s="136">
        <f t="shared" si="269"/>
        <v>0</v>
      </c>
      <c r="AA502" s="136">
        <f t="shared" si="269"/>
        <v>0</v>
      </c>
      <c r="AB502" s="138">
        <f t="shared" si="269"/>
        <v>0</v>
      </c>
    </row>
    <row r="503" spans="1:28" s="56" customFormat="1" ht="37.5">
      <c r="A503" s="82"/>
      <c r="B503" s="113"/>
      <c r="C503" s="43" t="s">
        <v>229</v>
      </c>
      <c r="D503" s="110">
        <v>925</v>
      </c>
      <c r="E503" s="44" t="s">
        <v>51</v>
      </c>
      <c r="F503" s="44" t="s">
        <v>16</v>
      </c>
      <c r="G503" s="57">
        <v>6570010470</v>
      </c>
      <c r="H503" s="81">
        <v>400</v>
      </c>
      <c r="I503" s="136">
        <f t="shared" si="245"/>
        <v>30000</v>
      </c>
      <c r="J503" s="136">
        <v>30000</v>
      </c>
      <c r="K503" s="136">
        <f t="shared" si="264"/>
        <v>0</v>
      </c>
      <c r="L503" s="137"/>
      <c r="M503" s="137"/>
      <c r="N503" s="137"/>
      <c r="O503" s="136">
        <v>3900000</v>
      </c>
      <c r="P503" s="136"/>
      <c r="Q503" s="136"/>
      <c r="R503" s="136"/>
      <c r="S503" s="136"/>
      <c r="T503" s="136"/>
      <c r="U503" s="136"/>
      <c r="V503" s="136"/>
      <c r="W503" s="136"/>
      <c r="X503" s="136"/>
      <c r="Y503" s="136">
        <v>-3870000</v>
      </c>
      <c r="Z503" s="136"/>
      <c r="AA503" s="136"/>
      <c r="AB503" s="138"/>
    </row>
    <row r="504" spans="1:28" s="56" customFormat="1" ht="69.400000000000006" customHeight="1">
      <c r="A504" s="82"/>
      <c r="B504" s="113"/>
      <c r="C504" s="43" t="s">
        <v>278</v>
      </c>
      <c r="D504" s="110">
        <v>925</v>
      </c>
      <c r="E504" s="44" t="s">
        <v>51</v>
      </c>
      <c r="F504" s="44" t="s">
        <v>16</v>
      </c>
      <c r="G504" s="57">
        <v>6570010520</v>
      </c>
      <c r="H504" s="81"/>
      <c r="I504" s="136">
        <f t="shared" si="245"/>
        <v>30000</v>
      </c>
      <c r="J504" s="136">
        <f>J505</f>
        <v>30000</v>
      </c>
      <c r="K504" s="136">
        <f t="shared" si="264"/>
        <v>0</v>
      </c>
      <c r="L504" s="137"/>
      <c r="M504" s="137"/>
      <c r="N504" s="137"/>
      <c r="O504" s="136">
        <f t="shared" ref="O504:AB504" si="270">O505</f>
        <v>3900000</v>
      </c>
      <c r="P504" s="136">
        <f t="shared" si="270"/>
        <v>0</v>
      </c>
      <c r="Q504" s="136">
        <f t="shared" si="270"/>
        <v>0</v>
      </c>
      <c r="R504" s="136">
        <f t="shared" si="270"/>
        <v>0</v>
      </c>
      <c r="S504" s="136">
        <f t="shared" si="270"/>
        <v>0</v>
      </c>
      <c r="T504" s="136">
        <f t="shared" si="270"/>
        <v>0</v>
      </c>
      <c r="U504" s="136">
        <f t="shared" si="270"/>
        <v>0</v>
      </c>
      <c r="V504" s="136">
        <f t="shared" si="270"/>
        <v>0</v>
      </c>
      <c r="W504" s="136">
        <f t="shared" si="270"/>
        <v>0</v>
      </c>
      <c r="X504" s="136">
        <f t="shared" si="270"/>
        <v>0</v>
      </c>
      <c r="Y504" s="136">
        <f t="shared" si="270"/>
        <v>-3870000</v>
      </c>
      <c r="Z504" s="136">
        <f t="shared" si="270"/>
        <v>0</v>
      </c>
      <c r="AA504" s="136">
        <f t="shared" si="270"/>
        <v>0</v>
      </c>
      <c r="AB504" s="138">
        <f t="shared" si="270"/>
        <v>0</v>
      </c>
    </row>
    <row r="505" spans="1:28" s="56" customFormat="1" ht="37.5">
      <c r="A505" s="82"/>
      <c r="B505" s="113"/>
      <c r="C505" s="43" t="s">
        <v>229</v>
      </c>
      <c r="D505" s="110">
        <v>925</v>
      </c>
      <c r="E505" s="44" t="s">
        <v>51</v>
      </c>
      <c r="F505" s="44" t="s">
        <v>16</v>
      </c>
      <c r="G505" s="57">
        <v>6570010520</v>
      </c>
      <c r="H505" s="81">
        <v>400</v>
      </c>
      <c r="I505" s="136">
        <f t="shared" si="245"/>
        <v>30000</v>
      </c>
      <c r="J505" s="136">
        <v>30000</v>
      </c>
      <c r="K505" s="136">
        <f t="shared" si="264"/>
        <v>0</v>
      </c>
      <c r="L505" s="137"/>
      <c r="M505" s="137"/>
      <c r="N505" s="137"/>
      <c r="O505" s="136">
        <v>3900000</v>
      </c>
      <c r="P505" s="136"/>
      <c r="Q505" s="136"/>
      <c r="R505" s="136"/>
      <c r="S505" s="136"/>
      <c r="T505" s="136"/>
      <c r="U505" s="136"/>
      <c r="V505" s="136"/>
      <c r="W505" s="136"/>
      <c r="X505" s="136"/>
      <c r="Y505" s="136">
        <v>-3870000</v>
      </c>
      <c r="Z505" s="136"/>
      <c r="AA505" s="136"/>
      <c r="AB505" s="138"/>
    </row>
    <row r="506" spans="1:28" s="56" customFormat="1">
      <c r="A506" s="82"/>
      <c r="B506" s="113"/>
      <c r="C506" s="43" t="s">
        <v>281</v>
      </c>
      <c r="D506" s="110">
        <v>925</v>
      </c>
      <c r="E506" s="44" t="s">
        <v>51</v>
      </c>
      <c r="F506" s="44" t="s">
        <v>16</v>
      </c>
      <c r="G506" s="57">
        <v>6570010980</v>
      </c>
      <c r="H506" s="81"/>
      <c r="I506" s="136">
        <f t="shared" si="245"/>
        <v>50000</v>
      </c>
      <c r="J506" s="136">
        <f>J507</f>
        <v>50000</v>
      </c>
      <c r="K506" s="136">
        <f t="shared" si="264"/>
        <v>0</v>
      </c>
      <c r="L506" s="137">
        <f t="shared" ref="L506:AB506" si="271">L507</f>
        <v>4000000</v>
      </c>
      <c r="M506" s="137">
        <f t="shared" si="271"/>
        <v>0</v>
      </c>
      <c r="N506" s="137">
        <f t="shared" si="271"/>
        <v>0</v>
      </c>
      <c r="O506" s="136">
        <f t="shared" si="271"/>
        <v>0</v>
      </c>
      <c r="P506" s="136">
        <f t="shared" si="271"/>
        <v>0</v>
      </c>
      <c r="Q506" s="136">
        <f t="shared" si="271"/>
        <v>0</v>
      </c>
      <c r="R506" s="136">
        <f t="shared" si="271"/>
        <v>0</v>
      </c>
      <c r="S506" s="136">
        <f t="shared" si="271"/>
        <v>0</v>
      </c>
      <c r="T506" s="136">
        <f t="shared" si="271"/>
        <v>0</v>
      </c>
      <c r="U506" s="136">
        <f t="shared" si="271"/>
        <v>0</v>
      </c>
      <c r="V506" s="136">
        <f t="shared" si="271"/>
        <v>0</v>
      </c>
      <c r="W506" s="136">
        <f t="shared" si="271"/>
        <v>-4000000</v>
      </c>
      <c r="X506" s="136">
        <f t="shared" si="271"/>
        <v>50000</v>
      </c>
      <c r="Y506" s="136">
        <f t="shared" si="271"/>
        <v>0</v>
      </c>
      <c r="Z506" s="136">
        <f t="shared" si="271"/>
        <v>0</v>
      </c>
      <c r="AA506" s="136">
        <f t="shared" si="271"/>
        <v>0</v>
      </c>
      <c r="AB506" s="138">
        <f t="shared" si="271"/>
        <v>0</v>
      </c>
    </row>
    <row r="507" spans="1:28" s="56" customFormat="1" ht="37.5">
      <c r="A507" s="82"/>
      <c r="B507" s="113"/>
      <c r="C507" s="43" t="s">
        <v>229</v>
      </c>
      <c r="D507" s="110">
        <v>925</v>
      </c>
      <c r="E507" s="44" t="s">
        <v>51</v>
      </c>
      <c r="F507" s="44" t="s">
        <v>16</v>
      </c>
      <c r="G507" s="57">
        <v>6570010980</v>
      </c>
      <c r="H507" s="81">
        <v>400</v>
      </c>
      <c r="I507" s="136">
        <f t="shared" si="245"/>
        <v>50000</v>
      </c>
      <c r="J507" s="136">
        <v>50000</v>
      </c>
      <c r="K507" s="136">
        <f t="shared" si="264"/>
        <v>0</v>
      </c>
      <c r="L507" s="137">
        <v>4000000</v>
      </c>
      <c r="M507" s="137"/>
      <c r="N507" s="137"/>
      <c r="O507" s="136"/>
      <c r="P507" s="136"/>
      <c r="Q507" s="136"/>
      <c r="R507" s="136"/>
      <c r="S507" s="136"/>
      <c r="T507" s="136"/>
      <c r="U507" s="136"/>
      <c r="V507" s="136"/>
      <c r="W507" s="136">
        <v>-4000000</v>
      </c>
      <c r="X507" s="136">
        <v>50000</v>
      </c>
      <c r="Y507" s="136"/>
      <c r="Z507" s="136"/>
      <c r="AA507" s="136"/>
      <c r="AB507" s="138"/>
    </row>
    <row r="508" spans="1:28" s="56" customFormat="1" ht="66.400000000000006" customHeight="1">
      <c r="A508" s="82"/>
      <c r="B508" s="113"/>
      <c r="C508" s="43" t="s">
        <v>284</v>
      </c>
      <c r="D508" s="110">
        <v>925</v>
      </c>
      <c r="E508" s="44" t="s">
        <v>51</v>
      </c>
      <c r="F508" s="44" t="s">
        <v>16</v>
      </c>
      <c r="G508" s="57">
        <v>6570011080</v>
      </c>
      <c r="H508" s="81"/>
      <c r="I508" s="136">
        <f t="shared" si="245"/>
        <v>30000</v>
      </c>
      <c r="J508" s="136">
        <f>J509</f>
        <v>30000</v>
      </c>
      <c r="K508" s="136">
        <f t="shared" si="264"/>
        <v>0</v>
      </c>
      <c r="L508" s="137"/>
      <c r="M508" s="137"/>
      <c r="N508" s="137"/>
      <c r="O508" s="136"/>
      <c r="P508" s="136"/>
      <c r="Q508" s="136">
        <f>Q509</f>
        <v>4133300</v>
      </c>
      <c r="R508" s="136"/>
      <c r="S508" s="136"/>
      <c r="T508" s="136"/>
      <c r="U508" s="136"/>
      <c r="V508" s="136"/>
      <c r="W508" s="136"/>
      <c r="X508" s="136"/>
      <c r="Y508" s="136">
        <f>Y509</f>
        <v>-4103300</v>
      </c>
      <c r="Z508" s="136"/>
      <c r="AA508" s="136"/>
      <c r="AB508" s="138"/>
    </row>
    <row r="509" spans="1:28" s="56" customFormat="1" ht="37.5">
      <c r="A509" s="82"/>
      <c r="B509" s="113"/>
      <c r="C509" s="43" t="s">
        <v>229</v>
      </c>
      <c r="D509" s="110">
        <v>925</v>
      </c>
      <c r="E509" s="44" t="s">
        <v>51</v>
      </c>
      <c r="F509" s="44" t="s">
        <v>16</v>
      </c>
      <c r="G509" s="57">
        <v>6570011080</v>
      </c>
      <c r="H509" s="81">
        <v>400</v>
      </c>
      <c r="I509" s="136">
        <f t="shared" si="245"/>
        <v>30000</v>
      </c>
      <c r="J509" s="136">
        <v>30000</v>
      </c>
      <c r="K509" s="136">
        <f t="shared" si="264"/>
        <v>0</v>
      </c>
      <c r="L509" s="137"/>
      <c r="M509" s="137"/>
      <c r="N509" s="137"/>
      <c r="O509" s="136"/>
      <c r="P509" s="136"/>
      <c r="Q509" s="136">
        <v>4133300</v>
      </c>
      <c r="R509" s="136"/>
      <c r="S509" s="136"/>
      <c r="T509" s="136"/>
      <c r="U509" s="136"/>
      <c r="V509" s="136"/>
      <c r="W509" s="136"/>
      <c r="X509" s="136"/>
      <c r="Y509" s="136">
        <v>-4103300</v>
      </c>
      <c r="Z509" s="136"/>
      <c r="AA509" s="136"/>
      <c r="AB509" s="138"/>
    </row>
    <row r="510" spans="1:28" s="56" customFormat="1" ht="37.5">
      <c r="A510" s="82"/>
      <c r="B510" s="113"/>
      <c r="C510" s="43" t="s">
        <v>353</v>
      </c>
      <c r="D510" s="110">
        <v>925</v>
      </c>
      <c r="E510" s="44" t="s">
        <v>51</v>
      </c>
      <c r="F510" s="44" t="s">
        <v>16</v>
      </c>
      <c r="G510" s="57">
        <v>9900000000</v>
      </c>
      <c r="H510" s="81"/>
      <c r="I510" s="136">
        <f t="shared" si="245"/>
        <v>148636.91</v>
      </c>
      <c r="J510" s="136">
        <f>J511</f>
        <v>148636.91</v>
      </c>
      <c r="K510" s="136">
        <f t="shared" si="264"/>
        <v>0</v>
      </c>
      <c r="L510" s="137">
        <f t="shared" ref="L510:AB510" si="272">L511</f>
        <v>500000</v>
      </c>
      <c r="M510" s="137">
        <f t="shared" si="272"/>
        <v>0</v>
      </c>
      <c r="N510" s="137">
        <f t="shared" si="272"/>
        <v>0</v>
      </c>
      <c r="O510" s="136">
        <f t="shared" si="272"/>
        <v>-342000</v>
      </c>
      <c r="P510" s="136">
        <f t="shared" si="272"/>
        <v>0</v>
      </c>
      <c r="Q510" s="136">
        <f t="shared" si="272"/>
        <v>0</v>
      </c>
      <c r="R510" s="136">
        <f t="shared" si="272"/>
        <v>0</v>
      </c>
      <c r="S510" s="136">
        <f t="shared" si="272"/>
        <v>0</v>
      </c>
      <c r="T510" s="136">
        <f t="shared" si="272"/>
        <v>0</v>
      </c>
      <c r="U510" s="136">
        <f t="shared" si="272"/>
        <v>0</v>
      </c>
      <c r="V510" s="136">
        <f t="shared" si="272"/>
        <v>0</v>
      </c>
      <c r="W510" s="136">
        <f t="shared" si="272"/>
        <v>0</v>
      </c>
      <c r="X510" s="136">
        <f t="shared" si="272"/>
        <v>0</v>
      </c>
      <c r="Y510" s="136">
        <f t="shared" si="272"/>
        <v>-9363.09</v>
      </c>
      <c r="Z510" s="136">
        <f t="shared" si="272"/>
        <v>0</v>
      </c>
      <c r="AA510" s="136">
        <f t="shared" si="272"/>
        <v>0</v>
      </c>
      <c r="AB510" s="138">
        <f t="shared" si="272"/>
        <v>0</v>
      </c>
    </row>
    <row r="511" spans="1:28" s="56" customFormat="1">
      <c r="A511" s="82"/>
      <c r="B511" s="113"/>
      <c r="C511" s="43" t="s">
        <v>360</v>
      </c>
      <c r="D511" s="110">
        <v>925</v>
      </c>
      <c r="E511" s="44" t="s">
        <v>51</v>
      </c>
      <c r="F511" s="44" t="s">
        <v>16</v>
      </c>
      <c r="G511" s="57">
        <v>9900010910</v>
      </c>
      <c r="H511" s="81"/>
      <c r="I511" s="136">
        <f t="shared" si="245"/>
        <v>148636.91</v>
      </c>
      <c r="J511" s="136">
        <f>J513+J512</f>
        <v>148636.91</v>
      </c>
      <c r="K511" s="136">
        <f t="shared" si="264"/>
        <v>0</v>
      </c>
      <c r="L511" s="137">
        <f t="shared" ref="L511:U511" si="273">L513</f>
        <v>500000</v>
      </c>
      <c r="M511" s="137">
        <f t="shared" si="273"/>
        <v>0</v>
      </c>
      <c r="N511" s="137">
        <f t="shared" si="273"/>
        <v>0</v>
      </c>
      <c r="O511" s="136">
        <f t="shared" si="273"/>
        <v>-342000</v>
      </c>
      <c r="P511" s="136">
        <f t="shared" si="273"/>
        <v>0</v>
      </c>
      <c r="Q511" s="136">
        <f t="shared" si="273"/>
        <v>0</v>
      </c>
      <c r="R511" s="136">
        <f t="shared" si="273"/>
        <v>0</v>
      </c>
      <c r="S511" s="136">
        <f t="shared" si="273"/>
        <v>0</v>
      </c>
      <c r="T511" s="136">
        <f t="shared" si="273"/>
        <v>0</v>
      </c>
      <c r="U511" s="136">
        <f t="shared" si="273"/>
        <v>0</v>
      </c>
      <c r="V511" s="136">
        <f>V513+V512</f>
        <v>0</v>
      </c>
      <c r="W511" s="136">
        <f>W513</f>
        <v>0</v>
      </c>
      <c r="X511" s="136">
        <f>X513+X512</f>
        <v>0</v>
      </c>
      <c r="Y511" s="136">
        <f>Y513</f>
        <v>-9363.09</v>
      </c>
      <c r="Z511" s="136">
        <f>Z513</f>
        <v>0</v>
      </c>
      <c r="AA511" s="136">
        <f>AA513</f>
        <v>0</v>
      </c>
      <c r="AB511" s="138">
        <f>AB513</f>
        <v>0</v>
      </c>
    </row>
    <row r="512" spans="1:28" s="56" customFormat="1" ht="37.5">
      <c r="A512" s="82"/>
      <c r="B512" s="113"/>
      <c r="C512" s="43" t="s">
        <v>166</v>
      </c>
      <c r="D512" s="110">
        <v>925</v>
      </c>
      <c r="E512" s="44" t="s">
        <v>51</v>
      </c>
      <c r="F512" s="44" t="s">
        <v>16</v>
      </c>
      <c r="G512" s="57">
        <v>9900010910</v>
      </c>
      <c r="H512" s="81">
        <v>600</v>
      </c>
      <c r="I512" s="136">
        <f t="shared" si="245"/>
        <v>148636.91</v>
      </c>
      <c r="J512" s="136">
        <v>148636.91</v>
      </c>
      <c r="K512" s="136">
        <f t="shared" si="264"/>
        <v>0</v>
      </c>
      <c r="L512" s="137"/>
      <c r="M512" s="137"/>
      <c r="N512" s="137"/>
      <c r="O512" s="136"/>
      <c r="P512" s="136"/>
      <c r="Q512" s="136"/>
      <c r="R512" s="136"/>
      <c r="S512" s="136"/>
      <c r="T512" s="136"/>
      <c r="U512" s="136"/>
      <c r="V512" s="136">
        <v>53026.43</v>
      </c>
      <c r="W512" s="136"/>
      <c r="X512" s="136">
        <v>95610.48</v>
      </c>
      <c r="Y512" s="136"/>
      <c r="Z512" s="136"/>
      <c r="AA512" s="136"/>
      <c r="AB512" s="138"/>
    </row>
    <row r="513" spans="1:28" s="56" customFormat="1" hidden="1">
      <c r="A513" s="82"/>
      <c r="B513" s="113"/>
      <c r="C513" s="43" t="s">
        <v>103</v>
      </c>
      <c r="D513" s="110">
        <v>925</v>
      </c>
      <c r="E513" s="44" t="s">
        <v>51</v>
      </c>
      <c r="F513" s="44" t="s">
        <v>16</v>
      </c>
      <c r="G513" s="57">
        <v>9900010910</v>
      </c>
      <c r="H513" s="81">
        <v>800</v>
      </c>
      <c r="I513" s="136">
        <f t="shared" si="245"/>
        <v>0</v>
      </c>
      <c r="J513" s="136"/>
      <c r="K513" s="136"/>
      <c r="L513" s="137">
        <v>500000</v>
      </c>
      <c r="M513" s="137"/>
      <c r="N513" s="137"/>
      <c r="O513" s="136">
        <v>-342000</v>
      </c>
      <c r="P513" s="136"/>
      <c r="Q513" s="136"/>
      <c r="R513" s="136"/>
      <c r="S513" s="136"/>
      <c r="T513" s="136"/>
      <c r="U513" s="136"/>
      <c r="V513" s="136">
        <v>-53026.43</v>
      </c>
      <c r="W513" s="136"/>
      <c r="X513" s="136">
        <v>-95610.48</v>
      </c>
      <c r="Y513" s="136">
        <v>-9363.09</v>
      </c>
      <c r="Z513" s="136"/>
      <c r="AA513" s="136"/>
      <c r="AB513" s="138"/>
    </row>
    <row r="514" spans="1:28" s="56" customFormat="1">
      <c r="A514" s="82"/>
      <c r="B514" s="113"/>
      <c r="C514" s="43" t="s">
        <v>411</v>
      </c>
      <c r="D514" s="110">
        <v>925</v>
      </c>
      <c r="E514" s="44" t="s">
        <v>51</v>
      </c>
      <c r="F514" s="44" t="s">
        <v>18</v>
      </c>
      <c r="G514" s="57"/>
      <c r="H514" s="81"/>
      <c r="I514" s="136">
        <f t="shared" si="245"/>
        <v>202450416.21000001</v>
      </c>
      <c r="J514" s="136">
        <f>J515+J534</f>
        <v>202450416.21000001</v>
      </c>
      <c r="K514" s="136">
        <f>I514-J514</f>
        <v>0</v>
      </c>
      <c r="L514" s="137">
        <f t="shared" ref="L514:Q515" si="274">L515</f>
        <v>171859600</v>
      </c>
      <c r="M514" s="137">
        <f t="shared" si="274"/>
        <v>0</v>
      </c>
      <c r="N514" s="137">
        <f t="shared" si="274"/>
        <v>0</v>
      </c>
      <c r="O514" s="136">
        <f t="shared" si="274"/>
        <v>662900</v>
      </c>
      <c r="P514" s="136">
        <f t="shared" si="274"/>
        <v>0</v>
      </c>
      <c r="Q514" s="136">
        <f t="shared" si="274"/>
        <v>2960600</v>
      </c>
      <c r="R514" s="136">
        <f t="shared" ref="R514:AB514" si="275">R515+R534</f>
        <v>2766967.4</v>
      </c>
      <c r="S514" s="136">
        <f t="shared" si="275"/>
        <v>0</v>
      </c>
      <c r="T514" s="136">
        <f t="shared" si="275"/>
        <v>24800</v>
      </c>
      <c r="U514" s="136">
        <f t="shared" si="275"/>
        <v>2488850</v>
      </c>
      <c r="V514" s="136">
        <f t="shared" si="275"/>
        <v>0</v>
      </c>
      <c r="W514" s="136">
        <f t="shared" si="275"/>
        <v>4478800</v>
      </c>
      <c r="X514" s="136">
        <f t="shared" si="275"/>
        <v>1926007</v>
      </c>
      <c r="Y514" s="136">
        <f t="shared" si="275"/>
        <v>9222982.4000000004</v>
      </c>
      <c r="Z514" s="136">
        <f t="shared" si="275"/>
        <v>6058909.4099999992</v>
      </c>
      <c r="AA514" s="136">
        <f t="shared" si="275"/>
        <v>0</v>
      </c>
      <c r="AB514" s="138">
        <f t="shared" si="275"/>
        <v>0</v>
      </c>
    </row>
    <row r="515" spans="1:28" s="56" customFormat="1">
      <c r="A515" s="82"/>
      <c r="B515" s="113"/>
      <c r="C515" s="43" t="s">
        <v>162</v>
      </c>
      <c r="D515" s="110">
        <v>925</v>
      </c>
      <c r="E515" s="44" t="s">
        <v>51</v>
      </c>
      <c r="F515" s="44" t="s">
        <v>18</v>
      </c>
      <c r="G515" s="57">
        <v>5800000000</v>
      </c>
      <c r="H515" s="81"/>
      <c r="I515" s="136">
        <f t="shared" si="245"/>
        <v>200574988.22999999</v>
      </c>
      <c r="J515" s="136">
        <f>J516</f>
        <v>200574988.23000002</v>
      </c>
      <c r="K515" s="136">
        <f>I515-J515</f>
        <v>0</v>
      </c>
      <c r="L515" s="137">
        <f t="shared" si="274"/>
        <v>171859600</v>
      </c>
      <c r="M515" s="137">
        <f t="shared" si="274"/>
        <v>0</v>
      </c>
      <c r="N515" s="137">
        <f t="shared" si="274"/>
        <v>0</v>
      </c>
      <c r="O515" s="136">
        <f t="shared" si="274"/>
        <v>662900</v>
      </c>
      <c r="P515" s="136">
        <f t="shared" si="274"/>
        <v>0</v>
      </c>
      <c r="Q515" s="136">
        <f t="shared" si="274"/>
        <v>2960600</v>
      </c>
      <c r="R515" s="136">
        <f t="shared" ref="R515:AB515" si="276">R516</f>
        <v>891539.42</v>
      </c>
      <c r="S515" s="136">
        <f t="shared" si="276"/>
        <v>0</v>
      </c>
      <c r="T515" s="136">
        <f t="shared" si="276"/>
        <v>24800</v>
      </c>
      <c r="U515" s="136">
        <f t="shared" si="276"/>
        <v>2488850</v>
      </c>
      <c r="V515" s="136">
        <f t="shared" si="276"/>
        <v>0</v>
      </c>
      <c r="W515" s="136">
        <f t="shared" si="276"/>
        <v>4478800</v>
      </c>
      <c r="X515" s="136">
        <f t="shared" si="276"/>
        <v>1926007</v>
      </c>
      <c r="Y515" s="136">
        <f t="shared" si="276"/>
        <v>9222982.4000000004</v>
      </c>
      <c r="Z515" s="136">
        <f t="shared" si="276"/>
        <v>6058909.4099999992</v>
      </c>
      <c r="AA515" s="136">
        <f t="shared" si="276"/>
        <v>0</v>
      </c>
      <c r="AB515" s="138">
        <f t="shared" si="276"/>
        <v>0</v>
      </c>
    </row>
    <row r="516" spans="1:28" s="56" customFormat="1">
      <c r="A516" s="82"/>
      <c r="B516" s="113"/>
      <c r="C516" s="43" t="s">
        <v>193</v>
      </c>
      <c r="D516" s="110">
        <v>925</v>
      </c>
      <c r="E516" s="44" t="s">
        <v>51</v>
      </c>
      <c r="F516" s="44" t="s">
        <v>18</v>
      </c>
      <c r="G516" s="57">
        <v>5820000000</v>
      </c>
      <c r="H516" s="81"/>
      <c r="I516" s="136">
        <f t="shared" si="245"/>
        <v>200574988.22999999</v>
      </c>
      <c r="J516" s="136">
        <f>J517+J525+J527+J530+J522+J520</f>
        <v>200574988.23000002</v>
      </c>
      <c r="K516" s="136">
        <f>I516-J516</f>
        <v>0</v>
      </c>
      <c r="L516" s="137">
        <f t="shared" ref="L516:R516" si="277">L517+L525+L527</f>
        <v>171859600</v>
      </c>
      <c r="M516" s="137">
        <f t="shared" si="277"/>
        <v>0</v>
      </c>
      <c r="N516" s="137">
        <f t="shared" si="277"/>
        <v>0</v>
      </c>
      <c r="O516" s="136">
        <f t="shared" si="277"/>
        <v>662900</v>
      </c>
      <c r="P516" s="136">
        <f t="shared" si="277"/>
        <v>0</v>
      </c>
      <c r="Q516" s="136">
        <f t="shared" si="277"/>
        <v>2960600</v>
      </c>
      <c r="R516" s="136">
        <f t="shared" si="277"/>
        <v>891539.42</v>
      </c>
      <c r="S516" s="136">
        <f>S517+S525+S527+S530</f>
        <v>0</v>
      </c>
      <c r="T516" s="136">
        <f>T517+T525+T527+T530+T522</f>
        <v>24800</v>
      </c>
      <c r="U516" s="136">
        <f>U517+U525+U527+U530</f>
        <v>2488850</v>
      </c>
      <c r="V516" s="136">
        <f>V517+V525+V527+V530</f>
        <v>0</v>
      </c>
      <c r="W516" s="136">
        <f>W517+W525+W527+W530</f>
        <v>4478800</v>
      </c>
      <c r="X516" s="136">
        <f>X517+X525+X527+X530+X522</f>
        <v>1926007</v>
      </c>
      <c r="Y516" s="136">
        <f>Y517+Y525+Y527+Y530+Y522+Y520</f>
        <v>9222982.4000000004</v>
      </c>
      <c r="Z516" s="136">
        <f>Z517+Z525+Z527+Z530+Z522</f>
        <v>6058909.4099999992</v>
      </c>
      <c r="AA516" s="136">
        <f>AA517+AA525+AA527+AA530+AA522</f>
        <v>0</v>
      </c>
      <c r="AB516" s="138">
        <f>AB517+AB525+AB527+AB530+AB522</f>
        <v>0</v>
      </c>
    </row>
    <row r="517" spans="1:28" s="56" customFormat="1" ht="37.5">
      <c r="A517" s="82"/>
      <c r="B517" s="113"/>
      <c r="C517" s="79" t="s">
        <v>127</v>
      </c>
      <c r="D517" s="110">
        <v>925</v>
      </c>
      <c r="E517" s="44" t="s">
        <v>51</v>
      </c>
      <c r="F517" s="44" t="s">
        <v>18</v>
      </c>
      <c r="G517" s="57">
        <v>5820000590</v>
      </c>
      <c r="H517" s="81"/>
      <c r="I517" s="136">
        <f t="shared" si="245"/>
        <v>164645268.32999998</v>
      </c>
      <c r="J517" s="136">
        <f>J518+J519</f>
        <v>164645268.33000001</v>
      </c>
      <c r="K517" s="136">
        <f>I517-J517</f>
        <v>0</v>
      </c>
      <c r="L517" s="137">
        <f t="shared" ref="L517:AB517" si="278">L518+L519</f>
        <v>165982100</v>
      </c>
      <c r="M517" s="137">
        <f t="shared" si="278"/>
        <v>0</v>
      </c>
      <c r="N517" s="137">
        <f t="shared" si="278"/>
        <v>0</v>
      </c>
      <c r="O517" s="136">
        <f t="shared" si="278"/>
        <v>0</v>
      </c>
      <c r="P517" s="136">
        <f t="shared" si="278"/>
        <v>0</v>
      </c>
      <c r="Q517" s="136">
        <f t="shared" si="278"/>
        <v>2960600</v>
      </c>
      <c r="R517" s="136">
        <f t="shared" si="278"/>
        <v>891539.42</v>
      </c>
      <c r="S517" s="136">
        <f t="shared" si="278"/>
        <v>-34649370</v>
      </c>
      <c r="T517" s="136">
        <f t="shared" si="278"/>
        <v>24800</v>
      </c>
      <c r="U517" s="136">
        <f t="shared" si="278"/>
        <v>1919500</v>
      </c>
      <c r="V517" s="136">
        <f t="shared" si="278"/>
        <v>0</v>
      </c>
      <c r="W517" s="136">
        <f t="shared" si="278"/>
        <v>4478800</v>
      </c>
      <c r="X517" s="136">
        <f t="shared" si="278"/>
        <v>2658349</v>
      </c>
      <c r="Y517" s="136">
        <f t="shared" si="278"/>
        <v>11137728.130000001</v>
      </c>
      <c r="Z517" s="136">
        <f t="shared" si="278"/>
        <v>9441221.7799999993</v>
      </c>
      <c r="AA517" s="136">
        <f t="shared" si="278"/>
        <v>-200000</v>
      </c>
      <c r="AB517" s="138">
        <f t="shared" si="278"/>
        <v>0</v>
      </c>
    </row>
    <row r="518" spans="1:28" s="56" customFormat="1" ht="37.5">
      <c r="A518" s="82"/>
      <c r="B518" s="113"/>
      <c r="C518" s="43" t="s">
        <v>166</v>
      </c>
      <c r="D518" s="110">
        <v>925</v>
      </c>
      <c r="E518" s="44" t="s">
        <v>51</v>
      </c>
      <c r="F518" s="44" t="s">
        <v>18</v>
      </c>
      <c r="G518" s="57">
        <v>5820000590</v>
      </c>
      <c r="H518" s="81">
        <v>600</v>
      </c>
      <c r="I518" s="136">
        <f t="shared" si="245"/>
        <v>164645268.32999998</v>
      </c>
      <c r="J518" s="136">
        <v>164645268.33000001</v>
      </c>
      <c r="K518" s="136">
        <f>I518-J518</f>
        <v>0</v>
      </c>
      <c r="L518" s="137">
        <v>165970100</v>
      </c>
      <c r="M518" s="137"/>
      <c r="N518" s="137"/>
      <c r="O518" s="136"/>
      <c r="P518" s="136"/>
      <c r="Q518" s="136">
        <v>2960600</v>
      </c>
      <c r="R518" s="136">
        <v>891539.42</v>
      </c>
      <c r="S518" s="136">
        <v>-34637370</v>
      </c>
      <c r="T518" s="136">
        <v>24800</v>
      </c>
      <c r="U518" s="136">
        <v>1919500</v>
      </c>
      <c r="V518" s="136"/>
      <c r="W518" s="136">
        <v>4478800</v>
      </c>
      <c r="X518" s="136">
        <v>2658349</v>
      </c>
      <c r="Y518" s="136">
        <v>11137728.130000001</v>
      </c>
      <c r="Z518" s="136">
        <v>9441221.7799999993</v>
      </c>
      <c r="AA518" s="136">
        <v>-200000</v>
      </c>
      <c r="AB518" s="138"/>
    </row>
    <row r="519" spans="1:28" s="56" customFormat="1" hidden="1">
      <c r="A519" s="82"/>
      <c r="B519" s="113"/>
      <c r="C519" s="43" t="s">
        <v>103</v>
      </c>
      <c r="D519" s="110">
        <v>925</v>
      </c>
      <c r="E519" s="44" t="s">
        <v>51</v>
      </c>
      <c r="F519" s="44" t="s">
        <v>18</v>
      </c>
      <c r="G519" s="57">
        <v>5820000590</v>
      </c>
      <c r="H519" s="81">
        <v>800</v>
      </c>
      <c r="I519" s="136">
        <f t="shared" si="245"/>
        <v>0</v>
      </c>
      <c r="J519" s="136"/>
      <c r="K519" s="136"/>
      <c r="L519" s="137">
        <v>12000</v>
      </c>
      <c r="M519" s="137"/>
      <c r="N519" s="137"/>
      <c r="O519" s="136"/>
      <c r="P519" s="136"/>
      <c r="Q519" s="136"/>
      <c r="R519" s="136"/>
      <c r="S519" s="136">
        <v>-12000</v>
      </c>
      <c r="T519" s="136"/>
      <c r="U519" s="136"/>
      <c r="V519" s="136"/>
      <c r="W519" s="136"/>
      <c r="X519" s="136"/>
      <c r="Y519" s="136"/>
      <c r="Z519" s="136"/>
      <c r="AA519" s="136"/>
      <c r="AB519" s="138"/>
    </row>
    <row r="520" spans="1:28" s="56" customFormat="1">
      <c r="A520" s="82"/>
      <c r="B520" s="113"/>
      <c r="C520" s="43" t="s">
        <v>167</v>
      </c>
      <c r="D520" s="110">
        <v>925</v>
      </c>
      <c r="E520" s="44" t="s">
        <v>51</v>
      </c>
      <c r="F520" s="44" t="s">
        <v>18</v>
      </c>
      <c r="G520" s="57">
        <v>5820009020</v>
      </c>
      <c r="H520" s="81"/>
      <c r="I520" s="136">
        <f t="shared" ref="I520:I583" si="279">SUM(L520:AB520)</f>
        <v>89349.4</v>
      </c>
      <c r="J520" s="136">
        <f>J521</f>
        <v>89349.4</v>
      </c>
      <c r="K520" s="136">
        <f>I520-J520</f>
        <v>0</v>
      </c>
      <c r="L520" s="137"/>
      <c r="M520" s="137"/>
      <c r="N520" s="137"/>
      <c r="O520" s="136"/>
      <c r="P520" s="136"/>
      <c r="Q520" s="136"/>
      <c r="R520" s="136"/>
      <c r="S520" s="136"/>
      <c r="T520" s="136"/>
      <c r="U520" s="136"/>
      <c r="V520" s="136"/>
      <c r="W520" s="136"/>
      <c r="X520" s="136"/>
      <c r="Y520" s="136">
        <f>Y521</f>
        <v>89349.4</v>
      </c>
      <c r="Z520" s="136"/>
      <c r="AA520" s="136"/>
      <c r="AB520" s="138"/>
    </row>
    <row r="521" spans="1:28" s="56" customFormat="1" ht="37.5">
      <c r="A521" s="82"/>
      <c r="B521" s="113"/>
      <c r="C521" s="43" t="s">
        <v>166</v>
      </c>
      <c r="D521" s="110">
        <v>925</v>
      </c>
      <c r="E521" s="44" t="s">
        <v>51</v>
      </c>
      <c r="F521" s="44" t="s">
        <v>18</v>
      </c>
      <c r="G521" s="57">
        <v>5820009020</v>
      </c>
      <c r="H521" s="81">
        <v>600</v>
      </c>
      <c r="I521" s="136">
        <f t="shared" si="279"/>
        <v>89349.4</v>
      </c>
      <c r="J521" s="136">
        <v>89349.4</v>
      </c>
      <c r="K521" s="136">
        <f>I521-J521</f>
        <v>0</v>
      </c>
      <c r="L521" s="137"/>
      <c r="M521" s="137"/>
      <c r="N521" s="137"/>
      <c r="O521" s="136"/>
      <c r="P521" s="136"/>
      <c r="Q521" s="136"/>
      <c r="R521" s="136"/>
      <c r="S521" s="136"/>
      <c r="T521" s="136"/>
      <c r="U521" s="136"/>
      <c r="V521" s="136"/>
      <c r="W521" s="136"/>
      <c r="X521" s="136"/>
      <c r="Y521" s="136">
        <v>89349.4</v>
      </c>
      <c r="Z521" s="136"/>
      <c r="AA521" s="136"/>
      <c r="AB521" s="138"/>
    </row>
    <row r="522" spans="1:28" s="56" customFormat="1" ht="37.5">
      <c r="A522" s="82"/>
      <c r="B522" s="113"/>
      <c r="C522" s="43" t="s">
        <v>194</v>
      </c>
      <c r="D522" s="110">
        <v>925</v>
      </c>
      <c r="E522" s="44" t="s">
        <v>51</v>
      </c>
      <c r="F522" s="44" t="s">
        <v>18</v>
      </c>
      <c r="G522" s="57">
        <v>5820010660</v>
      </c>
      <c r="H522" s="81"/>
      <c r="I522" s="136">
        <f t="shared" si="279"/>
        <v>30534715.629999999</v>
      </c>
      <c r="J522" s="136">
        <f>J523+J524</f>
        <v>30534715.629999999</v>
      </c>
      <c r="K522" s="136">
        <f>I522-J522</f>
        <v>0</v>
      </c>
      <c r="L522" s="137"/>
      <c r="M522" s="137"/>
      <c r="N522" s="137"/>
      <c r="O522" s="136"/>
      <c r="P522" s="136"/>
      <c r="Q522" s="136"/>
      <c r="R522" s="136"/>
      <c r="S522" s="136"/>
      <c r="T522" s="136">
        <f>T523+T524</f>
        <v>34649370</v>
      </c>
      <c r="U522" s="136"/>
      <c r="V522" s="136"/>
      <c r="W522" s="136"/>
      <c r="X522" s="136">
        <f>X523+X524</f>
        <v>-732342</v>
      </c>
      <c r="Y522" s="136">
        <f>Y523+Y524</f>
        <v>0</v>
      </c>
      <c r="Z522" s="136">
        <f>Z523+Z524</f>
        <v>-3382312.37</v>
      </c>
      <c r="AA522" s="136">
        <f>AA523+AA524</f>
        <v>0</v>
      </c>
      <c r="AB522" s="138">
        <f>AB523+AB524</f>
        <v>0</v>
      </c>
    </row>
    <row r="523" spans="1:28" s="56" customFormat="1" ht="37.5">
      <c r="A523" s="82"/>
      <c r="B523" s="113"/>
      <c r="C523" s="43" t="s">
        <v>166</v>
      </c>
      <c r="D523" s="110">
        <v>925</v>
      </c>
      <c r="E523" s="44" t="s">
        <v>51</v>
      </c>
      <c r="F523" s="44" t="s">
        <v>18</v>
      </c>
      <c r="G523" s="57">
        <v>5820010660</v>
      </c>
      <c r="H523" s="81">
        <v>600</v>
      </c>
      <c r="I523" s="136">
        <f t="shared" si="279"/>
        <v>30534715.629999999</v>
      </c>
      <c r="J523" s="136">
        <v>30534715.629999999</v>
      </c>
      <c r="K523" s="136">
        <f>I523-J523</f>
        <v>0</v>
      </c>
      <c r="L523" s="137"/>
      <c r="M523" s="137"/>
      <c r="N523" s="137"/>
      <c r="O523" s="136"/>
      <c r="P523" s="136"/>
      <c r="Q523" s="136"/>
      <c r="R523" s="136"/>
      <c r="S523" s="136"/>
      <c r="T523" s="136">
        <v>34637370</v>
      </c>
      <c r="U523" s="136"/>
      <c r="V523" s="136"/>
      <c r="W523" s="136"/>
      <c r="X523" s="136">
        <v>-720342</v>
      </c>
      <c r="Y523" s="136"/>
      <c r="Z523" s="136">
        <v>-3382312.37</v>
      </c>
      <c r="AA523" s="136"/>
      <c r="AB523" s="138"/>
    </row>
    <row r="524" spans="1:28" s="56" customFormat="1" hidden="1">
      <c r="A524" s="82"/>
      <c r="B524" s="113"/>
      <c r="C524" s="43" t="s">
        <v>103</v>
      </c>
      <c r="D524" s="110">
        <v>925</v>
      </c>
      <c r="E524" s="44" t="s">
        <v>51</v>
      </c>
      <c r="F524" s="44" t="s">
        <v>18</v>
      </c>
      <c r="G524" s="57">
        <v>5820010660</v>
      </c>
      <c r="H524" s="81">
        <v>800</v>
      </c>
      <c r="I524" s="136">
        <f t="shared" si="279"/>
        <v>0</v>
      </c>
      <c r="J524" s="136"/>
      <c r="K524" s="136"/>
      <c r="L524" s="137"/>
      <c r="M524" s="137"/>
      <c r="N524" s="137"/>
      <c r="O524" s="136"/>
      <c r="P524" s="136"/>
      <c r="Q524" s="136"/>
      <c r="R524" s="136"/>
      <c r="S524" s="136"/>
      <c r="T524" s="136">
        <v>12000</v>
      </c>
      <c r="U524" s="136"/>
      <c r="V524" s="136"/>
      <c r="W524" s="136"/>
      <c r="X524" s="136">
        <v>-12000</v>
      </c>
      <c r="Y524" s="136"/>
      <c r="Z524" s="136"/>
      <c r="AA524" s="136"/>
      <c r="AB524" s="138"/>
    </row>
    <row r="525" spans="1:28" s="56" customFormat="1" ht="129.94999999999999" customHeight="1">
      <c r="A525" s="82"/>
      <c r="B525" s="113"/>
      <c r="C525" s="91" t="s">
        <v>195</v>
      </c>
      <c r="D525" s="110">
        <v>925</v>
      </c>
      <c r="E525" s="44" t="s">
        <v>51</v>
      </c>
      <c r="F525" s="44" t="s">
        <v>18</v>
      </c>
      <c r="G525" s="57">
        <v>5820060740</v>
      </c>
      <c r="H525" s="81"/>
      <c r="I525" s="136">
        <f t="shared" si="279"/>
        <v>132856</v>
      </c>
      <c r="J525" s="136">
        <f>J526</f>
        <v>132856</v>
      </c>
      <c r="K525" s="136">
        <f>I525-J525</f>
        <v>0</v>
      </c>
      <c r="L525" s="137">
        <f t="shared" ref="L525:AB525" si="280">L526</f>
        <v>93700</v>
      </c>
      <c r="M525" s="137">
        <f t="shared" si="280"/>
        <v>0</v>
      </c>
      <c r="N525" s="137">
        <f t="shared" si="280"/>
        <v>0</v>
      </c>
      <c r="O525" s="136">
        <f t="shared" si="280"/>
        <v>0</v>
      </c>
      <c r="P525" s="136">
        <f t="shared" si="280"/>
        <v>0</v>
      </c>
      <c r="Q525" s="136">
        <f t="shared" si="280"/>
        <v>0</v>
      </c>
      <c r="R525" s="136">
        <f t="shared" si="280"/>
        <v>0</v>
      </c>
      <c r="S525" s="136">
        <f t="shared" si="280"/>
        <v>0</v>
      </c>
      <c r="T525" s="136">
        <f t="shared" si="280"/>
        <v>0</v>
      </c>
      <c r="U525" s="136">
        <f t="shared" si="280"/>
        <v>0</v>
      </c>
      <c r="V525" s="136">
        <f t="shared" si="280"/>
        <v>0</v>
      </c>
      <c r="W525" s="136">
        <f t="shared" si="280"/>
        <v>0</v>
      </c>
      <c r="X525" s="136">
        <f t="shared" si="280"/>
        <v>0</v>
      </c>
      <c r="Y525" s="136">
        <f t="shared" si="280"/>
        <v>39156</v>
      </c>
      <c r="Z525" s="136">
        <f t="shared" si="280"/>
        <v>0</v>
      </c>
      <c r="AA525" s="136">
        <f t="shared" si="280"/>
        <v>0</v>
      </c>
      <c r="AB525" s="138">
        <f t="shared" si="280"/>
        <v>0</v>
      </c>
    </row>
    <row r="526" spans="1:28" s="56" customFormat="1" ht="37.5">
      <c r="A526" s="82"/>
      <c r="B526" s="113"/>
      <c r="C526" s="43" t="s">
        <v>166</v>
      </c>
      <c r="D526" s="110">
        <v>925</v>
      </c>
      <c r="E526" s="44" t="s">
        <v>51</v>
      </c>
      <c r="F526" s="44" t="s">
        <v>18</v>
      </c>
      <c r="G526" s="57">
        <v>5820060740</v>
      </c>
      <c r="H526" s="81">
        <v>600</v>
      </c>
      <c r="I526" s="136">
        <f t="shared" si="279"/>
        <v>132856</v>
      </c>
      <c r="J526" s="136">
        <v>132856</v>
      </c>
      <c r="K526" s="136">
        <f>I526-J526</f>
        <v>0</v>
      </c>
      <c r="L526" s="137">
        <v>93700</v>
      </c>
      <c r="M526" s="137"/>
      <c r="N526" s="137"/>
      <c r="O526" s="136"/>
      <c r="P526" s="136"/>
      <c r="Q526" s="136"/>
      <c r="R526" s="136"/>
      <c r="S526" s="136"/>
      <c r="T526" s="136"/>
      <c r="U526" s="136"/>
      <c r="V526" s="136"/>
      <c r="W526" s="136"/>
      <c r="X526" s="136"/>
      <c r="Y526" s="136">
        <v>39156</v>
      </c>
      <c r="Z526" s="136"/>
      <c r="AA526" s="136"/>
      <c r="AB526" s="138"/>
    </row>
    <row r="527" spans="1:28" s="56" customFormat="1" ht="93.75">
      <c r="A527" s="82"/>
      <c r="B527" s="113"/>
      <c r="C527" s="43" t="s">
        <v>199</v>
      </c>
      <c r="D527" s="110">
        <v>925</v>
      </c>
      <c r="E527" s="44" t="s">
        <v>51</v>
      </c>
      <c r="F527" s="44" t="s">
        <v>18</v>
      </c>
      <c r="G527" s="57">
        <v>5820100000</v>
      </c>
      <c r="H527" s="81"/>
      <c r="I527" s="136">
        <f t="shared" si="279"/>
        <v>5172798.87</v>
      </c>
      <c r="J527" s="136">
        <f>J528</f>
        <v>5172798.87</v>
      </c>
      <c r="K527" s="136">
        <f>I527-J527</f>
        <v>0</v>
      </c>
      <c r="L527" s="137">
        <f t="shared" ref="L527:U528" si="281">L528</f>
        <v>5783800</v>
      </c>
      <c r="M527" s="137">
        <f t="shared" si="281"/>
        <v>0</v>
      </c>
      <c r="N527" s="137">
        <f t="shared" si="281"/>
        <v>0</v>
      </c>
      <c r="O527" s="136">
        <f t="shared" si="281"/>
        <v>662900</v>
      </c>
      <c r="P527" s="136">
        <f t="shared" si="281"/>
        <v>0</v>
      </c>
      <c r="Q527" s="136">
        <f t="shared" si="281"/>
        <v>0</v>
      </c>
      <c r="R527" s="136">
        <f t="shared" si="281"/>
        <v>0</v>
      </c>
      <c r="S527" s="136">
        <f t="shared" si="281"/>
        <v>0</v>
      </c>
      <c r="T527" s="136">
        <f t="shared" si="281"/>
        <v>0</v>
      </c>
      <c r="U527" s="136">
        <f t="shared" si="281"/>
        <v>569350</v>
      </c>
      <c r="V527" s="136">
        <f t="shared" ref="V527:AE528" si="282">V528</f>
        <v>0</v>
      </c>
      <c r="W527" s="136">
        <f t="shared" si="282"/>
        <v>0</v>
      </c>
      <c r="X527" s="136">
        <f t="shared" si="282"/>
        <v>0</v>
      </c>
      <c r="Y527" s="136">
        <f t="shared" si="282"/>
        <v>-2043251.13</v>
      </c>
      <c r="Z527" s="136">
        <f t="shared" si="282"/>
        <v>0</v>
      </c>
      <c r="AA527" s="136">
        <f t="shared" si="282"/>
        <v>200000</v>
      </c>
      <c r="AB527" s="138">
        <f t="shared" si="282"/>
        <v>0</v>
      </c>
    </row>
    <row r="528" spans="1:28" s="56" customFormat="1" ht="37.5">
      <c r="A528" s="82"/>
      <c r="B528" s="113"/>
      <c r="C528" s="43" t="s">
        <v>127</v>
      </c>
      <c r="D528" s="110">
        <v>925</v>
      </c>
      <c r="E528" s="44" t="s">
        <v>51</v>
      </c>
      <c r="F528" s="44" t="s">
        <v>18</v>
      </c>
      <c r="G528" s="57">
        <v>5820100590</v>
      </c>
      <c r="H528" s="81"/>
      <c r="I528" s="136">
        <f t="shared" si="279"/>
        <v>5172798.87</v>
      </c>
      <c r="J528" s="136">
        <f>J529</f>
        <v>5172798.87</v>
      </c>
      <c r="K528" s="136">
        <f>I528-J528</f>
        <v>0</v>
      </c>
      <c r="L528" s="137">
        <f t="shared" si="281"/>
        <v>5783800</v>
      </c>
      <c r="M528" s="137">
        <f t="shared" si="281"/>
        <v>0</v>
      </c>
      <c r="N528" s="137">
        <f t="shared" si="281"/>
        <v>0</v>
      </c>
      <c r="O528" s="136">
        <f t="shared" si="281"/>
        <v>662900</v>
      </c>
      <c r="P528" s="136">
        <f t="shared" si="281"/>
        <v>0</v>
      </c>
      <c r="Q528" s="136">
        <f t="shared" si="281"/>
        <v>0</v>
      </c>
      <c r="R528" s="136">
        <f t="shared" si="281"/>
        <v>0</v>
      </c>
      <c r="S528" s="136">
        <f t="shared" si="281"/>
        <v>0</v>
      </c>
      <c r="T528" s="136">
        <f t="shared" si="281"/>
        <v>0</v>
      </c>
      <c r="U528" s="136">
        <f t="shared" si="281"/>
        <v>569350</v>
      </c>
      <c r="V528" s="136">
        <f t="shared" si="282"/>
        <v>0</v>
      </c>
      <c r="W528" s="136">
        <f t="shared" si="282"/>
        <v>0</v>
      </c>
      <c r="X528" s="136">
        <f t="shared" si="282"/>
        <v>0</v>
      </c>
      <c r="Y528" s="136">
        <f t="shared" si="282"/>
        <v>-2043251.13</v>
      </c>
      <c r="Z528" s="136">
        <f t="shared" si="282"/>
        <v>0</v>
      </c>
      <c r="AA528" s="136">
        <f t="shared" si="282"/>
        <v>200000</v>
      </c>
      <c r="AB528" s="138">
        <f t="shared" si="282"/>
        <v>0</v>
      </c>
    </row>
    <row r="529" spans="1:28" s="56" customFormat="1" ht="37.5">
      <c r="A529" s="82"/>
      <c r="B529" s="113"/>
      <c r="C529" s="43" t="s">
        <v>166</v>
      </c>
      <c r="D529" s="110">
        <v>925</v>
      </c>
      <c r="E529" s="44" t="s">
        <v>51</v>
      </c>
      <c r="F529" s="44" t="s">
        <v>18</v>
      </c>
      <c r="G529" s="57">
        <v>5820100590</v>
      </c>
      <c r="H529" s="81">
        <v>600</v>
      </c>
      <c r="I529" s="136">
        <f t="shared" si="279"/>
        <v>5172798.87</v>
      </c>
      <c r="J529" s="136">
        <v>5172798.87</v>
      </c>
      <c r="K529" s="136">
        <f>I529-J529</f>
        <v>0</v>
      </c>
      <c r="L529" s="137">
        <v>5783800</v>
      </c>
      <c r="M529" s="137"/>
      <c r="N529" s="137"/>
      <c r="O529" s="136">
        <v>662900</v>
      </c>
      <c r="P529" s="136"/>
      <c r="Q529" s="136"/>
      <c r="R529" s="136"/>
      <c r="S529" s="136"/>
      <c r="T529" s="136"/>
      <c r="U529" s="136">
        <v>569350</v>
      </c>
      <c r="V529" s="136"/>
      <c r="W529" s="136"/>
      <c r="X529" s="136"/>
      <c r="Y529" s="136">
        <v>-2043251.13</v>
      </c>
      <c r="Z529" s="136"/>
      <c r="AA529" s="136">
        <v>200000</v>
      </c>
      <c r="AB529" s="138"/>
    </row>
    <row r="530" spans="1:28" s="56" customFormat="1" ht="37.5" hidden="1">
      <c r="A530" s="82"/>
      <c r="B530" s="113"/>
      <c r="C530" s="43" t="s">
        <v>194</v>
      </c>
      <c r="D530" s="110">
        <v>925</v>
      </c>
      <c r="E530" s="44" t="s">
        <v>51</v>
      </c>
      <c r="F530" s="44" t="s">
        <v>18</v>
      </c>
      <c r="G530" s="57">
        <v>5820200000</v>
      </c>
      <c r="H530" s="81"/>
      <c r="I530" s="136">
        <f t="shared" si="279"/>
        <v>0</v>
      </c>
      <c r="J530" s="136"/>
      <c r="K530" s="136"/>
      <c r="L530" s="137"/>
      <c r="M530" s="137"/>
      <c r="N530" s="137"/>
      <c r="O530" s="136"/>
      <c r="P530" s="136"/>
      <c r="Q530" s="136"/>
      <c r="R530" s="136"/>
      <c r="S530" s="136">
        <f t="shared" ref="S530:AB530" si="283">S531</f>
        <v>34649370</v>
      </c>
      <c r="T530" s="136">
        <f t="shared" si="283"/>
        <v>-34649370</v>
      </c>
      <c r="U530" s="136">
        <f t="shared" si="283"/>
        <v>0</v>
      </c>
      <c r="V530" s="136">
        <f t="shared" si="283"/>
        <v>0</v>
      </c>
      <c r="W530" s="136">
        <f t="shared" si="283"/>
        <v>0</v>
      </c>
      <c r="X530" s="136">
        <f t="shared" si="283"/>
        <v>0</v>
      </c>
      <c r="Y530" s="136">
        <f t="shared" si="283"/>
        <v>0</v>
      </c>
      <c r="Z530" s="136">
        <f t="shared" si="283"/>
        <v>0</v>
      </c>
      <c r="AA530" s="136">
        <f t="shared" si="283"/>
        <v>0</v>
      </c>
      <c r="AB530" s="138">
        <f t="shared" si="283"/>
        <v>0</v>
      </c>
    </row>
    <row r="531" spans="1:28" s="56" customFormat="1" ht="37.5" hidden="1">
      <c r="A531" s="82"/>
      <c r="B531" s="113"/>
      <c r="C531" s="43" t="s">
        <v>127</v>
      </c>
      <c r="D531" s="110">
        <v>925</v>
      </c>
      <c r="E531" s="44" t="s">
        <v>51</v>
      </c>
      <c r="F531" s="44" t="s">
        <v>18</v>
      </c>
      <c r="G531" s="57">
        <v>5820200590</v>
      </c>
      <c r="H531" s="81"/>
      <c r="I531" s="136">
        <f t="shared" si="279"/>
        <v>0</v>
      </c>
      <c r="J531" s="136"/>
      <c r="K531" s="136"/>
      <c r="L531" s="137"/>
      <c r="M531" s="137"/>
      <c r="N531" s="137"/>
      <c r="O531" s="136"/>
      <c r="P531" s="136"/>
      <c r="Q531" s="136"/>
      <c r="R531" s="136"/>
      <c r="S531" s="136">
        <f t="shared" ref="S531:AB531" si="284">S532+S533</f>
        <v>34649370</v>
      </c>
      <c r="T531" s="136">
        <f t="shared" si="284"/>
        <v>-34649370</v>
      </c>
      <c r="U531" s="136">
        <f t="shared" si="284"/>
        <v>0</v>
      </c>
      <c r="V531" s="136">
        <f t="shared" si="284"/>
        <v>0</v>
      </c>
      <c r="W531" s="136">
        <f t="shared" si="284"/>
        <v>0</v>
      </c>
      <c r="X531" s="136">
        <f t="shared" si="284"/>
        <v>0</v>
      </c>
      <c r="Y531" s="136">
        <f t="shared" si="284"/>
        <v>0</v>
      </c>
      <c r="Z531" s="136">
        <f t="shared" si="284"/>
        <v>0</v>
      </c>
      <c r="AA531" s="136">
        <f t="shared" si="284"/>
        <v>0</v>
      </c>
      <c r="AB531" s="138">
        <f t="shared" si="284"/>
        <v>0</v>
      </c>
    </row>
    <row r="532" spans="1:28" s="56" customFormat="1" ht="37.5" hidden="1">
      <c r="A532" s="82"/>
      <c r="B532" s="113"/>
      <c r="C532" s="43" t="s">
        <v>166</v>
      </c>
      <c r="D532" s="110">
        <v>925</v>
      </c>
      <c r="E532" s="44" t="s">
        <v>51</v>
      </c>
      <c r="F532" s="44" t="s">
        <v>18</v>
      </c>
      <c r="G532" s="57">
        <v>5820200590</v>
      </c>
      <c r="H532" s="81">
        <v>600</v>
      </c>
      <c r="I532" s="136">
        <f t="shared" si="279"/>
        <v>0</v>
      </c>
      <c r="J532" s="136"/>
      <c r="K532" s="136"/>
      <c r="L532" s="137"/>
      <c r="M532" s="137"/>
      <c r="N532" s="137"/>
      <c r="O532" s="136"/>
      <c r="P532" s="136"/>
      <c r="Q532" s="136"/>
      <c r="R532" s="136"/>
      <c r="S532" s="136">
        <v>34637370</v>
      </c>
      <c r="T532" s="136">
        <v>-34637370</v>
      </c>
      <c r="U532" s="136"/>
      <c r="V532" s="136"/>
      <c r="W532" s="136"/>
      <c r="X532" s="136"/>
      <c r="Y532" s="136"/>
      <c r="Z532" s="136"/>
      <c r="AA532" s="136"/>
      <c r="AB532" s="138"/>
    </row>
    <row r="533" spans="1:28" s="56" customFormat="1" hidden="1">
      <c r="A533" s="82"/>
      <c r="B533" s="113"/>
      <c r="C533" s="43" t="s">
        <v>103</v>
      </c>
      <c r="D533" s="110">
        <v>925</v>
      </c>
      <c r="E533" s="44" t="s">
        <v>51</v>
      </c>
      <c r="F533" s="44" t="s">
        <v>18</v>
      </c>
      <c r="G533" s="57">
        <v>5820200590</v>
      </c>
      <c r="H533" s="81">
        <v>800</v>
      </c>
      <c r="I533" s="136">
        <f t="shared" si="279"/>
        <v>0</v>
      </c>
      <c r="J533" s="136"/>
      <c r="K533" s="136"/>
      <c r="L533" s="137"/>
      <c r="M533" s="137"/>
      <c r="N533" s="137"/>
      <c r="O533" s="136"/>
      <c r="P533" s="136"/>
      <c r="Q533" s="136"/>
      <c r="R533" s="136"/>
      <c r="S533" s="136">
        <v>12000</v>
      </c>
      <c r="T533" s="136">
        <v>-12000</v>
      </c>
      <c r="U533" s="136"/>
      <c r="V533" s="136"/>
      <c r="W533" s="136"/>
      <c r="X533" s="136"/>
      <c r="Y533" s="136"/>
      <c r="Z533" s="136"/>
      <c r="AA533" s="136"/>
      <c r="AB533" s="138"/>
    </row>
    <row r="534" spans="1:28" s="56" customFormat="1" ht="37.5">
      <c r="A534" s="82"/>
      <c r="B534" s="113"/>
      <c r="C534" s="43" t="s">
        <v>353</v>
      </c>
      <c r="D534" s="110">
        <v>925</v>
      </c>
      <c r="E534" s="44" t="s">
        <v>51</v>
      </c>
      <c r="F534" s="44" t="s">
        <v>18</v>
      </c>
      <c r="G534" s="57">
        <v>9900000000</v>
      </c>
      <c r="H534" s="81"/>
      <c r="I534" s="136">
        <f t="shared" si="279"/>
        <v>1875427.98</v>
      </c>
      <c r="J534" s="136">
        <f>J535</f>
        <v>1875427.98</v>
      </c>
      <c r="K534" s="136">
        <f t="shared" ref="K534:K541" si="285">I534-J534</f>
        <v>0</v>
      </c>
      <c r="L534" s="137"/>
      <c r="M534" s="137"/>
      <c r="N534" s="137"/>
      <c r="O534" s="136"/>
      <c r="P534" s="136"/>
      <c r="Q534" s="136"/>
      <c r="R534" s="136">
        <f t="shared" ref="R534:AB535" si="286">R535</f>
        <v>1875427.98</v>
      </c>
      <c r="S534" s="136">
        <f t="shared" si="286"/>
        <v>0</v>
      </c>
      <c r="T534" s="136">
        <f t="shared" si="286"/>
        <v>0</v>
      </c>
      <c r="U534" s="136">
        <f t="shared" si="286"/>
        <v>0</v>
      </c>
      <c r="V534" s="136">
        <f t="shared" si="286"/>
        <v>0</v>
      </c>
      <c r="W534" s="136">
        <f t="shared" si="286"/>
        <v>0</v>
      </c>
      <c r="X534" s="136">
        <f t="shared" si="286"/>
        <v>0</v>
      </c>
      <c r="Y534" s="136">
        <f t="shared" si="286"/>
        <v>0</v>
      </c>
      <c r="Z534" s="136">
        <f t="shared" si="286"/>
        <v>0</v>
      </c>
      <c r="AA534" s="136">
        <f t="shared" si="286"/>
        <v>0</v>
      </c>
      <c r="AB534" s="138">
        <f t="shared" si="286"/>
        <v>0</v>
      </c>
    </row>
    <row r="535" spans="1:28" s="56" customFormat="1">
      <c r="A535" s="82"/>
      <c r="B535" s="113"/>
      <c r="C535" s="43" t="s">
        <v>359</v>
      </c>
      <c r="D535" s="110">
        <v>925</v>
      </c>
      <c r="E535" s="44" t="s">
        <v>51</v>
      </c>
      <c r="F535" s="44" t="s">
        <v>18</v>
      </c>
      <c r="G535" s="57">
        <v>9900010790</v>
      </c>
      <c r="H535" s="81"/>
      <c r="I535" s="136">
        <f t="shared" si="279"/>
        <v>1875427.98</v>
      </c>
      <c r="J535" s="136">
        <f>J536</f>
        <v>1875427.98</v>
      </c>
      <c r="K535" s="136">
        <f t="shared" si="285"/>
        <v>0</v>
      </c>
      <c r="L535" s="137"/>
      <c r="M535" s="137"/>
      <c r="N535" s="137"/>
      <c r="O535" s="136"/>
      <c r="P535" s="136"/>
      <c r="Q535" s="136"/>
      <c r="R535" s="136">
        <f t="shared" si="286"/>
        <v>1875427.98</v>
      </c>
      <c r="S535" s="136">
        <f t="shared" si="286"/>
        <v>0</v>
      </c>
      <c r="T535" s="136">
        <f t="shared" si="286"/>
        <v>0</v>
      </c>
      <c r="U535" s="136">
        <f t="shared" si="286"/>
        <v>0</v>
      </c>
      <c r="V535" s="136">
        <f t="shared" si="286"/>
        <v>0</v>
      </c>
      <c r="W535" s="136">
        <f t="shared" si="286"/>
        <v>0</v>
      </c>
      <c r="X535" s="136">
        <f t="shared" si="286"/>
        <v>0</v>
      </c>
      <c r="Y535" s="136">
        <f t="shared" si="286"/>
        <v>0</v>
      </c>
      <c r="Z535" s="136">
        <f t="shared" si="286"/>
        <v>0</v>
      </c>
      <c r="AA535" s="136">
        <f t="shared" si="286"/>
        <v>0</v>
      </c>
      <c r="AB535" s="138">
        <f t="shared" si="286"/>
        <v>0</v>
      </c>
    </row>
    <row r="536" spans="1:28" s="56" customFormat="1" ht="37.5">
      <c r="A536" s="82"/>
      <c r="B536" s="113"/>
      <c r="C536" s="43" t="s">
        <v>166</v>
      </c>
      <c r="D536" s="110">
        <v>925</v>
      </c>
      <c r="E536" s="44" t="s">
        <v>51</v>
      </c>
      <c r="F536" s="44" t="s">
        <v>18</v>
      </c>
      <c r="G536" s="57">
        <v>9900010790</v>
      </c>
      <c r="H536" s="81">
        <v>600</v>
      </c>
      <c r="I536" s="136">
        <f t="shared" si="279"/>
        <v>1875427.98</v>
      </c>
      <c r="J536" s="136">
        <v>1875427.98</v>
      </c>
      <c r="K536" s="136">
        <f t="shared" si="285"/>
        <v>0</v>
      </c>
      <c r="L536" s="137"/>
      <c r="M536" s="137"/>
      <c r="N536" s="137"/>
      <c r="O536" s="136"/>
      <c r="P536" s="136"/>
      <c r="Q536" s="136"/>
      <c r="R536" s="136">
        <v>1875427.98</v>
      </c>
      <c r="S536" s="136"/>
      <c r="T536" s="136"/>
      <c r="U536" s="136"/>
      <c r="V536" s="136"/>
      <c r="W536" s="136"/>
      <c r="X536" s="136"/>
      <c r="Y536" s="136"/>
      <c r="Z536" s="136"/>
      <c r="AA536" s="136"/>
      <c r="AB536" s="138"/>
    </row>
    <row r="537" spans="1:28" s="56" customFormat="1">
      <c r="A537" s="82"/>
      <c r="B537" s="113"/>
      <c r="C537" s="43" t="s">
        <v>56</v>
      </c>
      <c r="D537" s="110">
        <v>925</v>
      </c>
      <c r="E537" s="44" t="s">
        <v>51</v>
      </c>
      <c r="F537" s="44" t="s">
        <v>32</v>
      </c>
      <c r="G537" s="57"/>
      <c r="H537" s="81"/>
      <c r="I537" s="136">
        <f t="shared" si="279"/>
        <v>85319789.840000004</v>
      </c>
      <c r="J537" s="136">
        <f>J538+J543+J549+J570+J564+J578+J582</f>
        <v>85224564.870000005</v>
      </c>
      <c r="K537" s="136">
        <f t="shared" si="285"/>
        <v>95224.969999998808</v>
      </c>
      <c r="L537" s="137">
        <f>L538+L543+L549+L570+L564</f>
        <v>49324400</v>
      </c>
      <c r="M537" s="137">
        <f>M538+M543+M549+M570+M564</f>
        <v>86800</v>
      </c>
      <c r="N537" s="137">
        <f>N538+N543+N549+N570+N564</f>
        <v>0</v>
      </c>
      <c r="O537" s="136">
        <f>O538+O543+O549+O570+O564+O582</f>
        <v>10683500</v>
      </c>
      <c r="P537" s="136">
        <f t="shared" ref="P537:Y537" si="287">P538+P543+P549+P570+P564</f>
        <v>350000</v>
      </c>
      <c r="Q537" s="136">
        <f t="shared" si="287"/>
        <v>183472.7</v>
      </c>
      <c r="R537" s="136">
        <f t="shared" si="287"/>
        <v>4031596.4</v>
      </c>
      <c r="S537" s="136">
        <f t="shared" si="287"/>
        <v>3896091</v>
      </c>
      <c r="T537" s="136">
        <f t="shared" si="287"/>
        <v>8169000</v>
      </c>
      <c r="U537" s="136">
        <f t="shared" si="287"/>
        <v>-237398.1</v>
      </c>
      <c r="V537" s="136">
        <f t="shared" si="287"/>
        <v>8186791.1099999994</v>
      </c>
      <c r="W537" s="136">
        <f t="shared" si="287"/>
        <v>1022650</v>
      </c>
      <c r="X537" s="136">
        <f t="shared" si="287"/>
        <v>5500</v>
      </c>
      <c r="Y537" s="136">
        <f t="shared" si="287"/>
        <v>-508126.4</v>
      </c>
      <c r="Z537" s="136">
        <f>Z538+Z543+Z549+Z570+Z564+Z578</f>
        <v>181790.59000000003</v>
      </c>
      <c r="AA537" s="136">
        <f>AA538+AA543+AA549+AA570+AA564+AA578</f>
        <v>-56277.46</v>
      </c>
      <c r="AB537" s="138">
        <f>AB538+AB543+AB549+AB570+AB564+AB578</f>
        <v>0</v>
      </c>
    </row>
    <row r="538" spans="1:28" s="56" customFormat="1" ht="37.5">
      <c r="A538" s="82"/>
      <c r="B538" s="113"/>
      <c r="C538" s="43" t="s">
        <v>94</v>
      </c>
      <c r="D538" s="110">
        <v>925</v>
      </c>
      <c r="E538" s="44" t="s">
        <v>51</v>
      </c>
      <c r="F538" s="44" t="s">
        <v>32</v>
      </c>
      <c r="G538" s="57">
        <v>5000000000</v>
      </c>
      <c r="H538" s="81"/>
      <c r="I538" s="136">
        <f t="shared" si="279"/>
        <v>12895859</v>
      </c>
      <c r="J538" s="136">
        <f>J539</f>
        <v>12836852.039999999</v>
      </c>
      <c r="K538" s="136">
        <f t="shared" si="285"/>
        <v>59006.960000000894</v>
      </c>
      <c r="L538" s="137">
        <f t="shared" ref="L538:U539" si="288">L539</f>
        <v>11243400</v>
      </c>
      <c r="M538" s="137">
        <f t="shared" si="288"/>
        <v>0</v>
      </c>
      <c r="N538" s="137">
        <f t="shared" si="288"/>
        <v>0</v>
      </c>
      <c r="O538" s="136">
        <f t="shared" si="288"/>
        <v>0</v>
      </c>
      <c r="P538" s="136">
        <f t="shared" si="288"/>
        <v>0</v>
      </c>
      <c r="Q538" s="136">
        <f t="shared" si="288"/>
        <v>0</v>
      </c>
      <c r="R538" s="136">
        <f t="shared" si="288"/>
        <v>0</v>
      </c>
      <c r="S538" s="136">
        <f t="shared" si="288"/>
        <v>1672459</v>
      </c>
      <c r="T538" s="136">
        <f t="shared" si="288"/>
        <v>0</v>
      </c>
      <c r="U538" s="136">
        <f t="shared" si="288"/>
        <v>0</v>
      </c>
      <c r="V538" s="136">
        <f t="shared" ref="V538:AE539" si="289">V539</f>
        <v>0</v>
      </c>
      <c r="W538" s="136">
        <f t="shared" si="289"/>
        <v>0</v>
      </c>
      <c r="X538" s="136">
        <f t="shared" si="289"/>
        <v>0</v>
      </c>
      <c r="Y538" s="136">
        <f t="shared" si="289"/>
        <v>-20000</v>
      </c>
      <c r="Z538" s="136">
        <f t="shared" si="289"/>
        <v>0</v>
      </c>
      <c r="AA538" s="136">
        <f t="shared" si="289"/>
        <v>0</v>
      </c>
      <c r="AB538" s="138">
        <f t="shared" si="289"/>
        <v>0</v>
      </c>
    </row>
    <row r="539" spans="1:28" s="56" customFormat="1" ht="37.5">
      <c r="A539" s="82"/>
      <c r="B539" s="113"/>
      <c r="C539" s="43" t="s">
        <v>102</v>
      </c>
      <c r="D539" s="110">
        <v>925</v>
      </c>
      <c r="E539" s="44" t="s">
        <v>51</v>
      </c>
      <c r="F539" s="44" t="s">
        <v>32</v>
      </c>
      <c r="G539" s="57">
        <v>5020000000</v>
      </c>
      <c r="H539" s="81"/>
      <c r="I539" s="136">
        <f t="shared" si="279"/>
        <v>12895859</v>
      </c>
      <c r="J539" s="136">
        <f>J540</f>
        <v>12836852.039999999</v>
      </c>
      <c r="K539" s="136">
        <f t="shared" si="285"/>
        <v>59006.960000000894</v>
      </c>
      <c r="L539" s="137">
        <f t="shared" si="288"/>
        <v>11243400</v>
      </c>
      <c r="M539" s="137">
        <f t="shared" si="288"/>
        <v>0</v>
      </c>
      <c r="N539" s="137">
        <f t="shared" si="288"/>
        <v>0</v>
      </c>
      <c r="O539" s="136">
        <f t="shared" si="288"/>
        <v>0</v>
      </c>
      <c r="P539" s="136">
        <f t="shared" si="288"/>
        <v>0</v>
      </c>
      <c r="Q539" s="136">
        <f t="shared" si="288"/>
        <v>0</v>
      </c>
      <c r="R539" s="136">
        <f t="shared" si="288"/>
        <v>0</v>
      </c>
      <c r="S539" s="136">
        <f t="shared" si="288"/>
        <v>1672459</v>
      </c>
      <c r="T539" s="136">
        <f t="shared" si="288"/>
        <v>0</v>
      </c>
      <c r="U539" s="136">
        <f t="shared" si="288"/>
        <v>0</v>
      </c>
      <c r="V539" s="136">
        <f t="shared" si="289"/>
        <v>0</v>
      </c>
      <c r="W539" s="136">
        <f t="shared" si="289"/>
        <v>0</v>
      </c>
      <c r="X539" s="136">
        <f t="shared" si="289"/>
        <v>0</v>
      </c>
      <c r="Y539" s="136">
        <f t="shared" si="289"/>
        <v>-20000</v>
      </c>
      <c r="Z539" s="136">
        <f t="shared" si="289"/>
        <v>0</v>
      </c>
      <c r="AA539" s="136">
        <f t="shared" si="289"/>
        <v>0</v>
      </c>
      <c r="AB539" s="138">
        <f t="shared" si="289"/>
        <v>0</v>
      </c>
    </row>
    <row r="540" spans="1:28" s="56" customFormat="1" ht="37.5">
      <c r="A540" s="82"/>
      <c r="B540" s="113"/>
      <c r="C540" s="43" t="s">
        <v>96</v>
      </c>
      <c r="D540" s="110">
        <v>925</v>
      </c>
      <c r="E540" s="44" t="s">
        <v>51</v>
      </c>
      <c r="F540" s="44" t="s">
        <v>32</v>
      </c>
      <c r="G540" s="57">
        <v>5020000190</v>
      </c>
      <c r="H540" s="81"/>
      <c r="I540" s="136">
        <f t="shared" si="279"/>
        <v>12895859</v>
      </c>
      <c r="J540" s="136">
        <f>J541+J542</f>
        <v>12836852.039999999</v>
      </c>
      <c r="K540" s="136">
        <f t="shared" si="285"/>
        <v>59006.960000000894</v>
      </c>
      <c r="L540" s="137">
        <f t="shared" ref="L540:AB540" si="290">L541+L542</f>
        <v>11243400</v>
      </c>
      <c r="M540" s="137">
        <f t="shared" si="290"/>
        <v>0</v>
      </c>
      <c r="N540" s="137">
        <f t="shared" si="290"/>
        <v>0</v>
      </c>
      <c r="O540" s="136">
        <f t="shared" si="290"/>
        <v>0</v>
      </c>
      <c r="P540" s="136">
        <f t="shared" si="290"/>
        <v>0</v>
      </c>
      <c r="Q540" s="136">
        <f t="shared" si="290"/>
        <v>0</v>
      </c>
      <c r="R540" s="136">
        <f t="shared" si="290"/>
        <v>0</v>
      </c>
      <c r="S540" s="136">
        <f t="shared" si="290"/>
        <v>1672459</v>
      </c>
      <c r="T540" s="136">
        <f t="shared" si="290"/>
        <v>0</v>
      </c>
      <c r="U540" s="136">
        <f t="shared" si="290"/>
        <v>0</v>
      </c>
      <c r="V540" s="136">
        <f t="shared" si="290"/>
        <v>0</v>
      </c>
      <c r="W540" s="136">
        <f t="shared" si="290"/>
        <v>0</v>
      </c>
      <c r="X540" s="136">
        <f t="shared" si="290"/>
        <v>0</v>
      </c>
      <c r="Y540" s="136">
        <f t="shared" si="290"/>
        <v>-20000</v>
      </c>
      <c r="Z540" s="136">
        <f t="shared" si="290"/>
        <v>0</v>
      </c>
      <c r="AA540" s="136">
        <f t="shared" si="290"/>
        <v>0</v>
      </c>
      <c r="AB540" s="138">
        <f t="shared" si="290"/>
        <v>0</v>
      </c>
    </row>
    <row r="541" spans="1:28" s="56" customFormat="1" ht="75">
      <c r="A541" s="82"/>
      <c r="B541" s="113"/>
      <c r="C541" s="43" t="s">
        <v>97</v>
      </c>
      <c r="D541" s="110">
        <v>925</v>
      </c>
      <c r="E541" s="44" t="s">
        <v>51</v>
      </c>
      <c r="F541" s="44" t="s">
        <v>32</v>
      </c>
      <c r="G541" s="57">
        <v>5020000190</v>
      </c>
      <c r="H541" s="81">
        <v>100</v>
      </c>
      <c r="I541" s="136">
        <f t="shared" si="279"/>
        <v>12895859</v>
      </c>
      <c r="J541" s="136">
        <v>12836852.039999999</v>
      </c>
      <c r="K541" s="136">
        <f t="shared" si="285"/>
        <v>59006.960000000894</v>
      </c>
      <c r="L541" s="137">
        <v>11243400</v>
      </c>
      <c r="M541" s="137"/>
      <c r="N541" s="137"/>
      <c r="O541" s="136"/>
      <c r="P541" s="136"/>
      <c r="Q541" s="136"/>
      <c r="R541" s="136"/>
      <c r="S541" s="136">
        <v>1672459</v>
      </c>
      <c r="T541" s="136"/>
      <c r="U541" s="136"/>
      <c r="V541" s="136"/>
      <c r="W541" s="136"/>
      <c r="X541" s="136"/>
      <c r="Y541" s="136">
        <v>-20000</v>
      </c>
      <c r="Z541" s="136"/>
      <c r="AA541" s="136"/>
      <c r="AB541" s="138"/>
    </row>
    <row r="542" spans="1:28" s="56" customFormat="1" hidden="1">
      <c r="A542" s="82"/>
      <c r="B542" s="113"/>
      <c r="C542" s="43" t="s">
        <v>103</v>
      </c>
      <c r="D542" s="110">
        <v>925</v>
      </c>
      <c r="E542" s="44" t="s">
        <v>51</v>
      </c>
      <c r="F542" s="44" t="s">
        <v>32</v>
      </c>
      <c r="G542" s="57">
        <v>5020000190</v>
      </c>
      <c r="H542" s="81">
        <v>800</v>
      </c>
      <c r="I542" s="136">
        <f t="shared" si="279"/>
        <v>0</v>
      </c>
      <c r="J542" s="136"/>
      <c r="K542" s="136"/>
      <c r="L542" s="137"/>
      <c r="M542" s="137"/>
      <c r="N542" s="137"/>
      <c r="O542" s="136"/>
      <c r="P542" s="136"/>
      <c r="Q542" s="136"/>
      <c r="R542" s="136"/>
      <c r="S542" s="136"/>
      <c r="T542" s="136"/>
      <c r="U542" s="136"/>
      <c r="V542" s="136"/>
      <c r="W542" s="136"/>
      <c r="X542" s="136"/>
      <c r="Y542" s="136"/>
      <c r="Z542" s="136"/>
      <c r="AA542" s="136"/>
      <c r="AB542" s="138"/>
    </row>
    <row r="543" spans="1:28" s="56" customFormat="1" ht="37.5">
      <c r="A543" s="82"/>
      <c r="B543" s="113"/>
      <c r="C543" s="43" t="s">
        <v>125</v>
      </c>
      <c r="D543" s="110">
        <v>925</v>
      </c>
      <c r="E543" s="44" t="s">
        <v>51</v>
      </c>
      <c r="F543" s="44" t="s">
        <v>32</v>
      </c>
      <c r="G543" s="57">
        <v>5200000000</v>
      </c>
      <c r="H543" s="81"/>
      <c r="I543" s="136">
        <f t="shared" si="279"/>
        <v>17335428.399999999</v>
      </c>
      <c r="J543" s="136">
        <f>J544</f>
        <v>17306617.990000002</v>
      </c>
      <c r="K543" s="136">
        <f t="shared" ref="K543:K574" si="291">I543-J543</f>
        <v>28810.409999996424</v>
      </c>
      <c r="L543" s="137">
        <f t="shared" ref="L543:U544" si="292">L544</f>
        <v>14163800</v>
      </c>
      <c r="M543" s="137">
        <f t="shared" si="292"/>
        <v>0</v>
      </c>
      <c r="N543" s="137">
        <f t="shared" si="292"/>
        <v>0</v>
      </c>
      <c r="O543" s="136">
        <f t="shared" si="292"/>
        <v>700500</v>
      </c>
      <c r="P543" s="136">
        <f t="shared" si="292"/>
        <v>0</v>
      </c>
      <c r="Q543" s="136">
        <f t="shared" si="292"/>
        <v>18000</v>
      </c>
      <c r="R543" s="136">
        <f t="shared" si="292"/>
        <v>31596.400000000001</v>
      </c>
      <c r="S543" s="136">
        <f t="shared" si="292"/>
        <v>2223632</v>
      </c>
      <c r="T543" s="136">
        <f t="shared" si="292"/>
        <v>2600</v>
      </c>
      <c r="U543" s="136">
        <f t="shared" si="292"/>
        <v>0</v>
      </c>
      <c r="V543" s="136">
        <f t="shared" ref="V543:AE544" si="293">V544</f>
        <v>30000</v>
      </c>
      <c r="W543" s="136">
        <f t="shared" si="293"/>
        <v>0</v>
      </c>
      <c r="X543" s="136">
        <f t="shared" si="293"/>
        <v>0</v>
      </c>
      <c r="Y543" s="136">
        <f t="shared" si="293"/>
        <v>165300</v>
      </c>
      <c r="Z543" s="136">
        <f t="shared" si="293"/>
        <v>0</v>
      </c>
      <c r="AA543" s="136">
        <f t="shared" si="293"/>
        <v>0</v>
      </c>
      <c r="AB543" s="138">
        <f t="shared" si="293"/>
        <v>0</v>
      </c>
    </row>
    <row r="544" spans="1:28" s="56" customFormat="1">
      <c r="A544" s="82"/>
      <c r="B544" s="113"/>
      <c r="C544" s="43" t="s">
        <v>133</v>
      </c>
      <c r="D544" s="110">
        <v>925</v>
      </c>
      <c r="E544" s="44" t="s">
        <v>51</v>
      </c>
      <c r="F544" s="44" t="s">
        <v>32</v>
      </c>
      <c r="G544" s="57">
        <v>5250000000</v>
      </c>
      <c r="H544" s="81"/>
      <c r="I544" s="136">
        <f t="shared" si="279"/>
        <v>17335428.399999999</v>
      </c>
      <c r="J544" s="136">
        <f>J545</f>
        <v>17306617.990000002</v>
      </c>
      <c r="K544" s="136">
        <f t="shared" si="291"/>
        <v>28810.409999996424</v>
      </c>
      <c r="L544" s="137">
        <f t="shared" si="292"/>
        <v>14163800</v>
      </c>
      <c r="M544" s="137">
        <f t="shared" si="292"/>
        <v>0</v>
      </c>
      <c r="N544" s="137">
        <f t="shared" si="292"/>
        <v>0</v>
      </c>
      <c r="O544" s="136">
        <f t="shared" si="292"/>
        <v>700500</v>
      </c>
      <c r="P544" s="136">
        <f t="shared" si="292"/>
        <v>0</v>
      </c>
      <c r="Q544" s="136">
        <f t="shared" si="292"/>
        <v>18000</v>
      </c>
      <c r="R544" s="136">
        <f t="shared" si="292"/>
        <v>31596.400000000001</v>
      </c>
      <c r="S544" s="136">
        <f t="shared" si="292"/>
        <v>2223632</v>
      </c>
      <c r="T544" s="136">
        <f t="shared" si="292"/>
        <v>2600</v>
      </c>
      <c r="U544" s="136">
        <f t="shared" si="292"/>
        <v>0</v>
      </c>
      <c r="V544" s="136">
        <f t="shared" si="293"/>
        <v>30000</v>
      </c>
      <c r="W544" s="136">
        <f t="shared" si="293"/>
        <v>0</v>
      </c>
      <c r="X544" s="136">
        <f t="shared" si="293"/>
        <v>0</v>
      </c>
      <c r="Y544" s="136">
        <f t="shared" si="293"/>
        <v>165300</v>
      </c>
      <c r="Z544" s="136">
        <f t="shared" si="293"/>
        <v>0</v>
      </c>
      <c r="AA544" s="136">
        <f t="shared" si="293"/>
        <v>0</v>
      </c>
      <c r="AB544" s="138">
        <f t="shared" si="293"/>
        <v>0</v>
      </c>
    </row>
    <row r="545" spans="1:28" s="56" customFormat="1" ht="37.5">
      <c r="A545" s="82"/>
      <c r="B545" s="113"/>
      <c r="C545" s="43" t="s">
        <v>127</v>
      </c>
      <c r="D545" s="110">
        <v>925</v>
      </c>
      <c r="E545" s="44" t="s">
        <v>51</v>
      </c>
      <c r="F545" s="44" t="s">
        <v>32</v>
      </c>
      <c r="G545" s="57">
        <v>5250000590</v>
      </c>
      <c r="H545" s="81"/>
      <c r="I545" s="136">
        <f t="shared" si="279"/>
        <v>17335428.399999999</v>
      </c>
      <c r="J545" s="136">
        <f>J546+J547+J548</f>
        <v>17306617.990000002</v>
      </c>
      <c r="K545" s="136">
        <f t="shared" si="291"/>
        <v>28810.409999996424</v>
      </c>
      <c r="L545" s="137">
        <f t="shared" ref="L545:AB545" si="294">L546+L547+L548</f>
        <v>14163800</v>
      </c>
      <c r="M545" s="137">
        <f t="shared" si="294"/>
        <v>0</v>
      </c>
      <c r="N545" s="137">
        <f t="shared" si="294"/>
        <v>0</v>
      </c>
      <c r="O545" s="136">
        <f t="shared" si="294"/>
        <v>700500</v>
      </c>
      <c r="P545" s="136">
        <f t="shared" si="294"/>
        <v>0</v>
      </c>
      <c r="Q545" s="136">
        <f t="shared" si="294"/>
        <v>18000</v>
      </c>
      <c r="R545" s="136">
        <f t="shared" si="294"/>
        <v>31596.400000000001</v>
      </c>
      <c r="S545" s="136">
        <f t="shared" si="294"/>
        <v>2223632</v>
      </c>
      <c r="T545" s="136">
        <f t="shared" si="294"/>
        <v>2600</v>
      </c>
      <c r="U545" s="136">
        <f t="shared" si="294"/>
        <v>0</v>
      </c>
      <c r="V545" s="136">
        <f t="shared" si="294"/>
        <v>30000</v>
      </c>
      <c r="W545" s="136">
        <f t="shared" si="294"/>
        <v>0</v>
      </c>
      <c r="X545" s="136">
        <f t="shared" si="294"/>
        <v>0</v>
      </c>
      <c r="Y545" s="136">
        <f t="shared" si="294"/>
        <v>165300</v>
      </c>
      <c r="Z545" s="136">
        <f t="shared" si="294"/>
        <v>0</v>
      </c>
      <c r="AA545" s="136">
        <f t="shared" si="294"/>
        <v>0</v>
      </c>
      <c r="AB545" s="138">
        <f t="shared" si="294"/>
        <v>0</v>
      </c>
    </row>
    <row r="546" spans="1:28" s="56" customFormat="1" ht="75">
      <c r="A546" s="82"/>
      <c r="B546" s="113"/>
      <c r="C546" s="43" t="s">
        <v>97</v>
      </c>
      <c r="D546" s="110">
        <v>925</v>
      </c>
      <c r="E546" s="44" t="s">
        <v>51</v>
      </c>
      <c r="F546" s="44" t="s">
        <v>32</v>
      </c>
      <c r="G546" s="57">
        <v>5250000590</v>
      </c>
      <c r="H546" s="81">
        <v>100</v>
      </c>
      <c r="I546" s="136">
        <f t="shared" si="279"/>
        <v>16219928.390000001</v>
      </c>
      <c r="J546" s="136">
        <v>16219928.390000001</v>
      </c>
      <c r="K546" s="136">
        <f t="shared" si="291"/>
        <v>0</v>
      </c>
      <c r="L546" s="137">
        <v>13095500</v>
      </c>
      <c r="M546" s="137"/>
      <c r="N546" s="137"/>
      <c r="O546" s="136">
        <v>700500</v>
      </c>
      <c r="P546" s="136"/>
      <c r="Q546" s="136"/>
      <c r="R546" s="136">
        <v>31596.400000000001</v>
      </c>
      <c r="S546" s="136">
        <v>2223632</v>
      </c>
      <c r="T546" s="136">
        <v>2600</v>
      </c>
      <c r="U546" s="136"/>
      <c r="V546" s="136"/>
      <c r="W546" s="136"/>
      <c r="X546" s="136"/>
      <c r="Y546" s="136">
        <v>166099.99</v>
      </c>
      <c r="Z546" s="136"/>
      <c r="AA546" s="136"/>
      <c r="AB546" s="138"/>
    </row>
    <row r="547" spans="1:28" s="56" customFormat="1" ht="37.5">
      <c r="A547" s="82"/>
      <c r="B547" s="113"/>
      <c r="C547" s="43" t="s">
        <v>100</v>
      </c>
      <c r="D547" s="110">
        <v>925</v>
      </c>
      <c r="E547" s="44" t="s">
        <v>51</v>
      </c>
      <c r="F547" s="44" t="s">
        <v>32</v>
      </c>
      <c r="G547" s="57">
        <v>5250000590</v>
      </c>
      <c r="H547" s="81">
        <v>200</v>
      </c>
      <c r="I547" s="136">
        <f t="shared" si="279"/>
        <v>1111500</v>
      </c>
      <c r="J547" s="136">
        <v>1082689.5900000001</v>
      </c>
      <c r="K547" s="136">
        <f t="shared" si="291"/>
        <v>28810.409999999916</v>
      </c>
      <c r="L547" s="137">
        <v>1063500</v>
      </c>
      <c r="M547" s="137"/>
      <c r="N547" s="137"/>
      <c r="O547" s="136"/>
      <c r="P547" s="136"/>
      <c r="Q547" s="136">
        <v>18000</v>
      </c>
      <c r="R547" s="136"/>
      <c r="S547" s="136"/>
      <c r="T547" s="136"/>
      <c r="U547" s="136"/>
      <c r="V547" s="136">
        <v>30000</v>
      </c>
      <c r="W547" s="136"/>
      <c r="X547" s="136"/>
      <c r="Y547" s="136"/>
      <c r="Z547" s="136"/>
      <c r="AA547" s="136"/>
      <c r="AB547" s="138"/>
    </row>
    <row r="548" spans="1:28" s="56" customFormat="1">
      <c r="A548" s="82"/>
      <c r="B548" s="113"/>
      <c r="C548" s="43" t="s">
        <v>103</v>
      </c>
      <c r="D548" s="110">
        <v>925</v>
      </c>
      <c r="E548" s="44" t="s">
        <v>51</v>
      </c>
      <c r="F548" s="44" t="s">
        <v>32</v>
      </c>
      <c r="G548" s="57">
        <v>5250000590</v>
      </c>
      <c r="H548" s="81">
        <v>800</v>
      </c>
      <c r="I548" s="136">
        <f t="shared" si="279"/>
        <v>4000.01</v>
      </c>
      <c r="J548" s="136">
        <v>4000.01</v>
      </c>
      <c r="K548" s="136">
        <f t="shared" si="291"/>
        <v>0</v>
      </c>
      <c r="L548" s="137">
        <v>4800</v>
      </c>
      <c r="M548" s="137"/>
      <c r="N548" s="137"/>
      <c r="O548" s="136"/>
      <c r="P548" s="136"/>
      <c r="Q548" s="136"/>
      <c r="R548" s="136"/>
      <c r="S548" s="136"/>
      <c r="T548" s="136"/>
      <c r="U548" s="136"/>
      <c r="V548" s="136"/>
      <c r="W548" s="136"/>
      <c r="X548" s="136"/>
      <c r="Y548" s="136">
        <v>-799.99</v>
      </c>
      <c r="Z548" s="136"/>
      <c r="AA548" s="136"/>
      <c r="AB548" s="138"/>
    </row>
    <row r="549" spans="1:28" s="56" customFormat="1">
      <c r="A549" s="82"/>
      <c r="B549" s="113"/>
      <c r="C549" s="43" t="s">
        <v>162</v>
      </c>
      <c r="D549" s="110">
        <v>925</v>
      </c>
      <c r="E549" s="44" t="s">
        <v>51</v>
      </c>
      <c r="F549" s="44" t="s">
        <v>32</v>
      </c>
      <c r="G549" s="57">
        <v>5800000000</v>
      </c>
      <c r="H549" s="81"/>
      <c r="I549" s="136">
        <f t="shared" si="279"/>
        <v>8663922</v>
      </c>
      <c r="J549" s="136">
        <f>J556+J550</f>
        <v>8656514.4000000004</v>
      </c>
      <c r="K549" s="136">
        <f t="shared" si="291"/>
        <v>7407.5999999996275</v>
      </c>
      <c r="L549" s="137">
        <f t="shared" ref="L549:AB549" si="295">L556+L550</f>
        <v>6494100</v>
      </c>
      <c r="M549" s="137">
        <f t="shared" si="295"/>
        <v>86800</v>
      </c>
      <c r="N549" s="137">
        <f t="shared" si="295"/>
        <v>0</v>
      </c>
      <c r="O549" s="136">
        <f t="shared" si="295"/>
        <v>333000</v>
      </c>
      <c r="P549" s="136">
        <f t="shared" si="295"/>
        <v>350000</v>
      </c>
      <c r="Q549" s="136">
        <f t="shared" si="295"/>
        <v>165472.70000000001</v>
      </c>
      <c r="R549" s="136">
        <f t="shared" si="295"/>
        <v>0</v>
      </c>
      <c r="S549" s="136">
        <f t="shared" si="295"/>
        <v>0</v>
      </c>
      <c r="T549" s="136">
        <f t="shared" si="295"/>
        <v>300000</v>
      </c>
      <c r="U549" s="136">
        <f t="shared" si="295"/>
        <v>0</v>
      </c>
      <c r="V549" s="136">
        <f t="shared" si="295"/>
        <v>-81123.7</v>
      </c>
      <c r="W549" s="136">
        <f t="shared" si="295"/>
        <v>1022650</v>
      </c>
      <c r="X549" s="136">
        <f t="shared" si="295"/>
        <v>0</v>
      </c>
      <c r="Y549" s="136">
        <f t="shared" si="295"/>
        <v>-156977</v>
      </c>
      <c r="Z549" s="136">
        <f t="shared" si="295"/>
        <v>150000</v>
      </c>
      <c r="AA549" s="136">
        <f t="shared" si="295"/>
        <v>0</v>
      </c>
      <c r="AB549" s="138">
        <f t="shared" si="295"/>
        <v>0</v>
      </c>
    </row>
    <row r="550" spans="1:28" s="56" customFormat="1">
      <c r="A550" s="82"/>
      <c r="B550" s="113"/>
      <c r="C550" s="43" t="s">
        <v>163</v>
      </c>
      <c r="D550" s="110">
        <v>925</v>
      </c>
      <c r="E550" s="44" t="s">
        <v>51</v>
      </c>
      <c r="F550" s="44" t="s">
        <v>32</v>
      </c>
      <c r="G550" s="57">
        <v>5810000000</v>
      </c>
      <c r="H550" s="81"/>
      <c r="I550" s="136">
        <f t="shared" si="279"/>
        <v>2687500</v>
      </c>
      <c r="J550" s="136">
        <f>J553+J551</f>
        <v>2687500</v>
      </c>
      <c r="K550" s="136">
        <f t="shared" si="291"/>
        <v>0</v>
      </c>
      <c r="L550" s="137">
        <f t="shared" ref="L550:V550" si="296">L553</f>
        <v>1952400</v>
      </c>
      <c r="M550" s="137">
        <f t="shared" si="296"/>
        <v>86800</v>
      </c>
      <c r="N550" s="137">
        <f t="shared" si="296"/>
        <v>0</v>
      </c>
      <c r="O550" s="136">
        <f t="shared" si="296"/>
        <v>0</v>
      </c>
      <c r="P550" s="136">
        <f t="shared" si="296"/>
        <v>0</v>
      </c>
      <c r="Q550" s="136">
        <f t="shared" si="296"/>
        <v>0</v>
      </c>
      <c r="R550" s="136">
        <f t="shared" si="296"/>
        <v>0</v>
      </c>
      <c r="S550" s="136">
        <f t="shared" si="296"/>
        <v>0</v>
      </c>
      <c r="T550" s="136">
        <f t="shared" si="296"/>
        <v>0</v>
      </c>
      <c r="U550" s="136">
        <f t="shared" si="296"/>
        <v>0</v>
      </c>
      <c r="V550" s="136">
        <f t="shared" si="296"/>
        <v>-179500</v>
      </c>
      <c r="W550" s="136">
        <f>W553+W551</f>
        <v>827800</v>
      </c>
      <c r="X550" s="136">
        <f>X553</f>
        <v>0</v>
      </c>
      <c r="Y550" s="136">
        <f>Y553</f>
        <v>0</v>
      </c>
      <c r="Z550" s="136">
        <f>Z553</f>
        <v>0</v>
      </c>
      <c r="AA550" s="136">
        <f>AA553</f>
        <v>0</v>
      </c>
      <c r="AB550" s="138">
        <f>AB553</f>
        <v>0</v>
      </c>
    </row>
    <row r="551" spans="1:28" s="56" customFormat="1" ht="168.75">
      <c r="A551" s="82"/>
      <c r="B551" s="113"/>
      <c r="C551" s="43" t="s">
        <v>168</v>
      </c>
      <c r="D551" s="110">
        <v>925</v>
      </c>
      <c r="E551" s="44" t="s">
        <v>51</v>
      </c>
      <c r="F551" s="44" t="s">
        <v>32</v>
      </c>
      <c r="G551" s="57">
        <v>5810050500</v>
      </c>
      <c r="H551" s="81"/>
      <c r="I551" s="136">
        <f t="shared" si="279"/>
        <v>833300</v>
      </c>
      <c r="J551" s="136">
        <f>J552</f>
        <v>833300</v>
      </c>
      <c r="K551" s="136">
        <f t="shared" si="291"/>
        <v>0</v>
      </c>
      <c r="L551" s="137"/>
      <c r="M551" s="137"/>
      <c r="N551" s="137"/>
      <c r="O551" s="136"/>
      <c r="P551" s="136"/>
      <c r="Q551" s="136"/>
      <c r="R551" s="136"/>
      <c r="S551" s="136"/>
      <c r="T551" s="136"/>
      <c r="U551" s="136"/>
      <c r="V551" s="136"/>
      <c r="W551" s="136">
        <f>W552</f>
        <v>833300</v>
      </c>
      <c r="X551" s="136"/>
      <c r="Y551" s="136"/>
      <c r="Z551" s="136"/>
      <c r="AA551" s="136"/>
      <c r="AB551" s="138"/>
    </row>
    <row r="552" spans="1:28" s="56" customFormat="1" ht="37.5">
      <c r="A552" s="82"/>
      <c r="B552" s="113"/>
      <c r="C552" s="43" t="s">
        <v>166</v>
      </c>
      <c r="D552" s="110">
        <v>925</v>
      </c>
      <c r="E552" s="44" t="s">
        <v>51</v>
      </c>
      <c r="F552" s="44" t="s">
        <v>32</v>
      </c>
      <c r="G552" s="57">
        <v>5810050500</v>
      </c>
      <c r="H552" s="81">
        <v>600</v>
      </c>
      <c r="I552" s="136">
        <f t="shared" si="279"/>
        <v>833300</v>
      </c>
      <c r="J552" s="136">
        <v>833300</v>
      </c>
      <c r="K552" s="136">
        <f t="shared" si="291"/>
        <v>0</v>
      </c>
      <c r="L552" s="137"/>
      <c r="M552" s="137"/>
      <c r="N552" s="137"/>
      <c r="O552" s="136"/>
      <c r="P552" s="136"/>
      <c r="Q552" s="136"/>
      <c r="R552" s="136"/>
      <c r="S552" s="136"/>
      <c r="T552" s="136"/>
      <c r="U552" s="136"/>
      <c r="V552" s="136"/>
      <c r="W552" s="136">
        <v>833300</v>
      </c>
      <c r="X552" s="136"/>
      <c r="Y552" s="136"/>
      <c r="Z552" s="136"/>
      <c r="AA552" s="136"/>
      <c r="AB552" s="138"/>
    </row>
    <row r="553" spans="1:28" s="56" customFormat="1" ht="37.5">
      <c r="A553" s="82"/>
      <c r="B553" s="113"/>
      <c r="C553" s="43" t="s">
        <v>187</v>
      </c>
      <c r="D553" s="110">
        <v>925</v>
      </c>
      <c r="E553" s="44" t="s">
        <v>51</v>
      </c>
      <c r="F553" s="44" t="s">
        <v>32</v>
      </c>
      <c r="G553" s="57" t="s">
        <v>188</v>
      </c>
      <c r="H553" s="81"/>
      <c r="I553" s="136">
        <f t="shared" si="279"/>
        <v>1854200</v>
      </c>
      <c r="J553" s="136">
        <f>J554</f>
        <v>1854200</v>
      </c>
      <c r="K553" s="136">
        <f t="shared" si="291"/>
        <v>0</v>
      </c>
      <c r="L553" s="137">
        <f t="shared" ref="L553:U554" si="297">L554</f>
        <v>1952400</v>
      </c>
      <c r="M553" s="137">
        <f t="shared" si="297"/>
        <v>86800</v>
      </c>
      <c r="N553" s="137">
        <f t="shared" si="297"/>
        <v>0</v>
      </c>
      <c r="O553" s="136">
        <f t="shared" si="297"/>
        <v>0</v>
      </c>
      <c r="P553" s="136">
        <f t="shared" si="297"/>
        <v>0</v>
      </c>
      <c r="Q553" s="136">
        <f t="shared" si="297"/>
        <v>0</v>
      </c>
      <c r="R553" s="136">
        <f t="shared" si="297"/>
        <v>0</v>
      </c>
      <c r="S553" s="136">
        <f t="shared" si="297"/>
        <v>0</v>
      </c>
      <c r="T553" s="136">
        <f t="shared" si="297"/>
        <v>0</v>
      </c>
      <c r="U553" s="136">
        <f t="shared" si="297"/>
        <v>0</v>
      </c>
      <c r="V553" s="136">
        <f t="shared" ref="V553:AE554" si="298">V554</f>
        <v>-179500</v>
      </c>
      <c r="W553" s="136">
        <f t="shared" si="298"/>
        <v>-5500</v>
      </c>
      <c r="X553" s="136">
        <f t="shared" si="298"/>
        <v>0</v>
      </c>
      <c r="Y553" s="136">
        <f t="shared" si="298"/>
        <v>0</v>
      </c>
      <c r="Z553" s="136">
        <f t="shared" si="298"/>
        <v>0</v>
      </c>
      <c r="AA553" s="136">
        <f t="shared" si="298"/>
        <v>0</v>
      </c>
      <c r="AB553" s="138">
        <f t="shared" si="298"/>
        <v>0</v>
      </c>
    </row>
    <row r="554" spans="1:28" s="56" customFormat="1" ht="75">
      <c r="A554" s="82"/>
      <c r="B554" s="113"/>
      <c r="C554" s="43" t="s">
        <v>191</v>
      </c>
      <c r="D554" s="110">
        <v>925</v>
      </c>
      <c r="E554" s="44" t="s">
        <v>51</v>
      </c>
      <c r="F554" s="44" t="s">
        <v>32</v>
      </c>
      <c r="G554" s="57" t="s">
        <v>192</v>
      </c>
      <c r="H554" s="81"/>
      <c r="I554" s="136">
        <f t="shared" si="279"/>
        <v>1854200</v>
      </c>
      <c r="J554" s="136">
        <f>J555</f>
        <v>1854200</v>
      </c>
      <c r="K554" s="136">
        <f t="shared" si="291"/>
        <v>0</v>
      </c>
      <c r="L554" s="137">
        <f t="shared" si="297"/>
        <v>1952400</v>
      </c>
      <c r="M554" s="137">
        <f t="shared" si="297"/>
        <v>86800</v>
      </c>
      <c r="N554" s="137">
        <f t="shared" si="297"/>
        <v>0</v>
      </c>
      <c r="O554" s="136">
        <f t="shared" si="297"/>
        <v>0</v>
      </c>
      <c r="P554" s="136">
        <f t="shared" si="297"/>
        <v>0</v>
      </c>
      <c r="Q554" s="136">
        <f t="shared" si="297"/>
        <v>0</v>
      </c>
      <c r="R554" s="136">
        <f t="shared" si="297"/>
        <v>0</v>
      </c>
      <c r="S554" s="136">
        <f t="shared" si="297"/>
        <v>0</v>
      </c>
      <c r="T554" s="136">
        <f t="shared" si="297"/>
        <v>0</v>
      </c>
      <c r="U554" s="136">
        <f t="shared" si="297"/>
        <v>0</v>
      </c>
      <c r="V554" s="136">
        <f t="shared" si="298"/>
        <v>-179500</v>
      </c>
      <c r="W554" s="136">
        <f t="shared" si="298"/>
        <v>-5500</v>
      </c>
      <c r="X554" s="136">
        <f t="shared" si="298"/>
        <v>0</v>
      </c>
      <c r="Y554" s="136">
        <f t="shared" si="298"/>
        <v>0</v>
      </c>
      <c r="Z554" s="136">
        <f t="shared" si="298"/>
        <v>0</v>
      </c>
      <c r="AA554" s="136">
        <f t="shared" si="298"/>
        <v>0</v>
      </c>
      <c r="AB554" s="138">
        <f t="shared" si="298"/>
        <v>0</v>
      </c>
    </row>
    <row r="555" spans="1:28" s="56" customFormat="1" ht="37.5">
      <c r="A555" s="82"/>
      <c r="B555" s="113"/>
      <c r="C555" s="43" t="s">
        <v>166</v>
      </c>
      <c r="D555" s="110">
        <v>925</v>
      </c>
      <c r="E555" s="44" t="s">
        <v>51</v>
      </c>
      <c r="F555" s="44" t="s">
        <v>32</v>
      </c>
      <c r="G555" s="57" t="s">
        <v>192</v>
      </c>
      <c r="H555" s="81">
        <v>600</v>
      </c>
      <c r="I555" s="136">
        <f t="shared" si="279"/>
        <v>1854200</v>
      </c>
      <c r="J555" s="136">
        <v>1854200</v>
      </c>
      <c r="K555" s="136">
        <f t="shared" si="291"/>
        <v>0</v>
      </c>
      <c r="L555" s="137">
        <v>1952400</v>
      </c>
      <c r="M555" s="137">
        <v>86800</v>
      </c>
      <c r="N555" s="137"/>
      <c r="O555" s="136"/>
      <c r="P555" s="136"/>
      <c r="Q555" s="136"/>
      <c r="R555" s="136"/>
      <c r="S555" s="136"/>
      <c r="T555" s="136"/>
      <c r="U555" s="136"/>
      <c r="V555" s="136">
        <v>-179500</v>
      </c>
      <c r="W555" s="136">
        <v>-5500</v>
      </c>
      <c r="X555" s="136"/>
      <c r="Y555" s="136"/>
      <c r="Z555" s="136"/>
      <c r="AA555" s="136"/>
      <c r="AB555" s="138"/>
    </row>
    <row r="556" spans="1:28" s="56" customFormat="1">
      <c r="A556" s="82"/>
      <c r="B556" s="113"/>
      <c r="C556" s="43" t="s">
        <v>200</v>
      </c>
      <c r="D556" s="110">
        <v>925</v>
      </c>
      <c r="E556" s="44" t="s">
        <v>51</v>
      </c>
      <c r="F556" s="44" t="s">
        <v>32</v>
      </c>
      <c r="G556" s="57">
        <v>5830000000</v>
      </c>
      <c r="H556" s="81"/>
      <c r="I556" s="136">
        <f t="shared" si="279"/>
        <v>5976422</v>
      </c>
      <c r="J556" s="136">
        <f>J557+J559</f>
        <v>5969014.4000000004</v>
      </c>
      <c r="K556" s="136">
        <f t="shared" si="291"/>
        <v>7407.5999999996275</v>
      </c>
      <c r="L556" s="137">
        <f t="shared" ref="L556:N557" si="299">L557</f>
        <v>4541700</v>
      </c>
      <c r="M556" s="137">
        <f t="shared" si="299"/>
        <v>0</v>
      </c>
      <c r="N556" s="137">
        <f t="shared" si="299"/>
        <v>0</v>
      </c>
      <c r="O556" s="136">
        <f>O557+O559</f>
        <v>333000</v>
      </c>
      <c r="P556" s="136">
        <f>P557+P559</f>
        <v>350000</v>
      </c>
      <c r="Q556" s="136">
        <f>Q557+Q559</f>
        <v>165472.70000000001</v>
      </c>
      <c r="R556" s="136">
        <f t="shared" ref="R556:U557" si="300">R557</f>
        <v>0</v>
      </c>
      <c r="S556" s="136">
        <f t="shared" si="300"/>
        <v>0</v>
      </c>
      <c r="T556" s="136">
        <f t="shared" si="300"/>
        <v>300000</v>
      </c>
      <c r="U556" s="136">
        <f t="shared" si="300"/>
        <v>0</v>
      </c>
      <c r="V556" s="136">
        <f>V557+V559</f>
        <v>98376.3</v>
      </c>
      <c r="W556" s="136">
        <f>W557+W559</f>
        <v>194850</v>
      </c>
      <c r="X556" s="136">
        <f>X557</f>
        <v>0</v>
      </c>
      <c r="Y556" s="136">
        <f>Y557+Y559</f>
        <v>-156977</v>
      </c>
      <c r="Z556" s="136">
        <f>Z557+Z559</f>
        <v>150000</v>
      </c>
      <c r="AA556" s="136">
        <f>AA557+AA559</f>
        <v>0</v>
      </c>
      <c r="AB556" s="138">
        <f>AB557+AB559</f>
        <v>0</v>
      </c>
    </row>
    <row r="557" spans="1:28" s="56" customFormat="1" ht="37.5">
      <c r="A557" s="82"/>
      <c r="B557" s="113"/>
      <c r="C557" s="43" t="s">
        <v>127</v>
      </c>
      <c r="D557" s="110">
        <v>925</v>
      </c>
      <c r="E557" s="44" t="s">
        <v>51</v>
      </c>
      <c r="F557" s="44" t="s">
        <v>32</v>
      </c>
      <c r="G557" s="57">
        <v>5830000590</v>
      </c>
      <c r="H557" s="81"/>
      <c r="I557" s="136">
        <f t="shared" si="279"/>
        <v>4800723</v>
      </c>
      <c r="J557" s="136">
        <f>J558</f>
        <v>4800723</v>
      </c>
      <c r="K557" s="136">
        <f t="shared" si="291"/>
        <v>0</v>
      </c>
      <c r="L557" s="137">
        <f t="shared" si="299"/>
        <v>4541700</v>
      </c>
      <c r="M557" s="137">
        <f t="shared" si="299"/>
        <v>0</v>
      </c>
      <c r="N557" s="137">
        <f t="shared" si="299"/>
        <v>0</v>
      </c>
      <c r="O557" s="136">
        <f>O558</f>
        <v>0</v>
      </c>
      <c r="P557" s="136">
        <f>P558</f>
        <v>0</v>
      </c>
      <c r="Q557" s="136">
        <f>Q558</f>
        <v>186000</v>
      </c>
      <c r="R557" s="136">
        <f t="shared" si="300"/>
        <v>0</v>
      </c>
      <c r="S557" s="136">
        <f t="shared" si="300"/>
        <v>0</v>
      </c>
      <c r="T557" s="136">
        <f t="shared" si="300"/>
        <v>300000</v>
      </c>
      <c r="U557" s="136">
        <f t="shared" si="300"/>
        <v>0</v>
      </c>
      <c r="V557" s="136">
        <f>V558</f>
        <v>0</v>
      </c>
      <c r="W557" s="136">
        <f>W558</f>
        <v>0</v>
      </c>
      <c r="X557" s="136">
        <f>X558</f>
        <v>0</v>
      </c>
      <c r="Y557" s="136">
        <f>Y558</f>
        <v>-226977</v>
      </c>
      <c r="Z557" s="136">
        <f>Z558</f>
        <v>0</v>
      </c>
      <c r="AA557" s="136">
        <f>AA558</f>
        <v>0</v>
      </c>
      <c r="AB557" s="138">
        <f>AB558</f>
        <v>0</v>
      </c>
    </row>
    <row r="558" spans="1:28" s="56" customFormat="1" ht="37.5">
      <c r="A558" s="82"/>
      <c r="B558" s="113"/>
      <c r="C558" s="43" t="s">
        <v>166</v>
      </c>
      <c r="D558" s="110">
        <v>925</v>
      </c>
      <c r="E558" s="44" t="s">
        <v>51</v>
      </c>
      <c r="F558" s="44" t="s">
        <v>32</v>
      </c>
      <c r="G558" s="57">
        <v>5830000590</v>
      </c>
      <c r="H558" s="81">
        <v>600</v>
      </c>
      <c r="I558" s="136">
        <f t="shared" si="279"/>
        <v>4800723</v>
      </c>
      <c r="J558" s="136">
        <v>4800723</v>
      </c>
      <c r="K558" s="136">
        <f t="shared" si="291"/>
        <v>0</v>
      </c>
      <c r="L558" s="137">
        <v>4541700</v>
      </c>
      <c r="M558" s="137"/>
      <c r="N558" s="137"/>
      <c r="O558" s="136"/>
      <c r="P558" s="136"/>
      <c r="Q558" s="136">
        <v>186000</v>
      </c>
      <c r="R558" s="136"/>
      <c r="S558" s="136"/>
      <c r="T558" s="136">
        <v>300000</v>
      </c>
      <c r="U558" s="136"/>
      <c r="V558" s="136"/>
      <c r="W558" s="136"/>
      <c r="X558" s="136"/>
      <c r="Y558" s="136">
        <v>-226977</v>
      </c>
      <c r="Z558" s="136"/>
      <c r="AA558" s="136"/>
      <c r="AB558" s="138"/>
    </row>
    <row r="559" spans="1:28" s="56" customFormat="1" ht="37.5">
      <c r="A559" s="82"/>
      <c r="B559" s="113"/>
      <c r="C559" s="43" t="s">
        <v>202</v>
      </c>
      <c r="D559" s="110">
        <v>925</v>
      </c>
      <c r="E559" s="44" t="s">
        <v>51</v>
      </c>
      <c r="F559" s="44" t="s">
        <v>32</v>
      </c>
      <c r="G559" s="57">
        <v>5830100000</v>
      </c>
      <c r="H559" s="81"/>
      <c r="I559" s="136">
        <f t="shared" si="279"/>
        <v>1175699</v>
      </c>
      <c r="J559" s="136">
        <f>J560</f>
        <v>1168291.3999999999</v>
      </c>
      <c r="K559" s="136">
        <f t="shared" si="291"/>
        <v>7407.6000000000931</v>
      </c>
      <c r="L559" s="137"/>
      <c r="M559" s="137"/>
      <c r="N559" s="137"/>
      <c r="O559" s="136">
        <f t="shared" ref="O559:AB559" si="301">O560</f>
        <v>333000</v>
      </c>
      <c r="P559" s="136">
        <f t="shared" si="301"/>
        <v>350000</v>
      </c>
      <c r="Q559" s="136">
        <f t="shared" si="301"/>
        <v>-20527.299999999988</v>
      </c>
      <c r="R559" s="136">
        <f t="shared" si="301"/>
        <v>0</v>
      </c>
      <c r="S559" s="136">
        <f t="shared" si="301"/>
        <v>0</v>
      </c>
      <c r="T559" s="136">
        <f t="shared" si="301"/>
        <v>0</v>
      </c>
      <c r="U559" s="136">
        <f t="shared" si="301"/>
        <v>0</v>
      </c>
      <c r="V559" s="136">
        <f t="shared" si="301"/>
        <v>98376.3</v>
      </c>
      <c r="W559" s="136">
        <f t="shared" si="301"/>
        <v>194850</v>
      </c>
      <c r="X559" s="136">
        <f t="shared" si="301"/>
        <v>0</v>
      </c>
      <c r="Y559" s="136">
        <f t="shared" si="301"/>
        <v>70000</v>
      </c>
      <c r="Z559" s="136">
        <f t="shared" si="301"/>
        <v>150000</v>
      </c>
      <c r="AA559" s="136">
        <f t="shared" si="301"/>
        <v>0</v>
      </c>
      <c r="AB559" s="138">
        <f t="shared" si="301"/>
        <v>0</v>
      </c>
    </row>
    <row r="560" spans="1:28" s="56" customFormat="1" ht="37.5">
      <c r="A560" s="82"/>
      <c r="B560" s="113"/>
      <c r="C560" s="43" t="s">
        <v>127</v>
      </c>
      <c r="D560" s="110">
        <v>925</v>
      </c>
      <c r="E560" s="44" t="s">
        <v>51</v>
      </c>
      <c r="F560" s="44" t="s">
        <v>32</v>
      </c>
      <c r="G560" s="57">
        <v>5830100590</v>
      </c>
      <c r="H560" s="81"/>
      <c r="I560" s="136">
        <f t="shared" si="279"/>
        <v>1175699</v>
      </c>
      <c r="J560" s="136">
        <f>J561+J563+J562</f>
        <v>1168291.3999999999</v>
      </c>
      <c r="K560" s="136">
        <f t="shared" si="291"/>
        <v>7407.6000000000931</v>
      </c>
      <c r="L560" s="137"/>
      <c r="M560" s="137"/>
      <c r="N560" s="137"/>
      <c r="O560" s="136">
        <f>O563</f>
        <v>333000</v>
      </c>
      <c r="P560" s="136">
        <f>P561+P563</f>
        <v>350000</v>
      </c>
      <c r="Q560" s="136">
        <f>Q561+Q563+Q562</f>
        <v>-20527.299999999988</v>
      </c>
      <c r="R560" s="136">
        <f>R561+R563</f>
        <v>0</v>
      </c>
      <c r="S560" s="136">
        <f>S561+S563</f>
        <v>0</v>
      </c>
      <c r="T560" s="136">
        <f>T561+T563</f>
        <v>0</v>
      </c>
      <c r="U560" s="136">
        <f>U561+U563</f>
        <v>0</v>
      </c>
      <c r="V560" s="136">
        <f>V561+V563+V562</f>
        <v>98376.3</v>
      </c>
      <c r="W560" s="136">
        <f>W561+W563+W562</f>
        <v>194850</v>
      </c>
      <c r="X560" s="136">
        <f>X561+X563</f>
        <v>0</v>
      </c>
      <c r="Y560" s="136">
        <f>Y561+Y563+Y562</f>
        <v>70000</v>
      </c>
      <c r="Z560" s="136">
        <f>Z561+Z563+Z562</f>
        <v>150000</v>
      </c>
      <c r="AA560" s="136">
        <f>AA561+AA563+AA562</f>
        <v>0</v>
      </c>
      <c r="AB560" s="138">
        <f>AB561+AB563+AB562</f>
        <v>0</v>
      </c>
    </row>
    <row r="561" spans="1:28" s="56" customFormat="1" ht="75">
      <c r="A561" s="82"/>
      <c r="B561" s="113"/>
      <c r="C561" s="43" t="s">
        <v>108</v>
      </c>
      <c r="D561" s="110">
        <v>925</v>
      </c>
      <c r="E561" s="44" t="s">
        <v>51</v>
      </c>
      <c r="F561" s="44" t="s">
        <v>32</v>
      </c>
      <c r="G561" s="57">
        <v>5830100590</v>
      </c>
      <c r="H561" s="81">
        <v>100</v>
      </c>
      <c r="I561" s="136">
        <f t="shared" si="279"/>
        <v>192072.7</v>
      </c>
      <c r="J561" s="136">
        <v>184665.1</v>
      </c>
      <c r="K561" s="136">
        <f t="shared" si="291"/>
        <v>7407.6000000000058</v>
      </c>
      <c r="L561" s="137"/>
      <c r="M561" s="137"/>
      <c r="N561" s="137"/>
      <c r="O561" s="136"/>
      <c r="P561" s="136">
        <v>350000</v>
      </c>
      <c r="Q561" s="136">
        <v>-157927.29999999999</v>
      </c>
      <c r="R561" s="136"/>
      <c r="S561" s="136"/>
      <c r="T561" s="136"/>
      <c r="U561" s="136"/>
      <c r="V561" s="136"/>
      <c r="W561" s="136"/>
      <c r="X561" s="136"/>
      <c r="Y561" s="136"/>
      <c r="Z561" s="136"/>
      <c r="AA561" s="136"/>
      <c r="AB561" s="138"/>
    </row>
    <row r="562" spans="1:28" s="56" customFormat="1" ht="37.5">
      <c r="A562" s="82"/>
      <c r="B562" s="113"/>
      <c r="C562" s="43" t="s">
        <v>100</v>
      </c>
      <c r="D562" s="110">
        <v>925</v>
      </c>
      <c r="E562" s="44" t="s">
        <v>51</v>
      </c>
      <c r="F562" s="44" t="s">
        <v>32</v>
      </c>
      <c r="G562" s="57">
        <v>5830100590</v>
      </c>
      <c r="H562" s="81">
        <v>200</v>
      </c>
      <c r="I562" s="136">
        <f t="shared" si="279"/>
        <v>650626.30000000005</v>
      </c>
      <c r="J562" s="136">
        <v>650626.30000000005</v>
      </c>
      <c r="K562" s="136">
        <f t="shared" si="291"/>
        <v>0</v>
      </c>
      <c r="L562" s="137"/>
      <c r="M562" s="137"/>
      <c r="N562" s="137"/>
      <c r="O562" s="136"/>
      <c r="P562" s="136"/>
      <c r="Q562" s="136">
        <v>137400</v>
      </c>
      <c r="R562" s="136"/>
      <c r="S562" s="136"/>
      <c r="T562" s="136"/>
      <c r="U562" s="136"/>
      <c r="V562" s="136">
        <v>98376.3</v>
      </c>
      <c r="W562" s="136">
        <v>194850</v>
      </c>
      <c r="X562" s="136"/>
      <c r="Y562" s="136">
        <v>70000</v>
      </c>
      <c r="Z562" s="136">
        <v>150000</v>
      </c>
      <c r="AA562" s="136"/>
      <c r="AB562" s="138"/>
    </row>
    <row r="563" spans="1:28" s="56" customFormat="1" ht="37.5">
      <c r="A563" s="82"/>
      <c r="B563" s="113"/>
      <c r="C563" s="43" t="s">
        <v>166</v>
      </c>
      <c r="D563" s="110">
        <v>925</v>
      </c>
      <c r="E563" s="44" t="s">
        <v>51</v>
      </c>
      <c r="F563" s="44" t="s">
        <v>32</v>
      </c>
      <c r="G563" s="57">
        <v>5830100590</v>
      </c>
      <c r="H563" s="81">
        <v>600</v>
      </c>
      <c r="I563" s="136">
        <f t="shared" si="279"/>
        <v>333000</v>
      </c>
      <c r="J563" s="136">
        <v>333000</v>
      </c>
      <c r="K563" s="136">
        <f t="shared" si="291"/>
        <v>0</v>
      </c>
      <c r="L563" s="137"/>
      <c r="M563" s="137"/>
      <c r="N563" s="137"/>
      <c r="O563" s="136">
        <v>333000</v>
      </c>
      <c r="P563" s="136"/>
      <c r="Q563" s="136"/>
      <c r="R563" s="136"/>
      <c r="S563" s="136"/>
      <c r="T563" s="136"/>
      <c r="U563" s="136"/>
      <c r="V563" s="136"/>
      <c r="W563" s="136"/>
      <c r="X563" s="136"/>
      <c r="Y563" s="136"/>
      <c r="Z563" s="136"/>
      <c r="AA563" s="136"/>
      <c r="AB563" s="138"/>
    </row>
    <row r="564" spans="1:28" s="56" customFormat="1" ht="56.25">
      <c r="A564" s="82"/>
      <c r="B564" s="113"/>
      <c r="C564" s="43" t="s">
        <v>300</v>
      </c>
      <c r="D564" s="110">
        <v>925</v>
      </c>
      <c r="E564" s="44" t="s">
        <v>51</v>
      </c>
      <c r="F564" s="44" t="s">
        <v>32</v>
      </c>
      <c r="G564" s="57">
        <v>6700000000</v>
      </c>
      <c r="H564" s="81"/>
      <c r="I564" s="136">
        <f t="shared" si="279"/>
        <v>19985539.25</v>
      </c>
      <c r="J564" s="136">
        <f>J565</f>
        <v>19985539.25</v>
      </c>
      <c r="K564" s="136">
        <f t="shared" si="291"/>
        <v>0</v>
      </c>
      <c r="L564" s="137">
        <f t="shared" ref="L564:AB564" si="302">L565</f>
        <v>6733100</v>
      </c>
      <c r="M564" s="137">
        <f t="shared" si="302"/>
        <v>0</v>
      </c>
      <c r="N564" s="137">
        <f t="shared" si="302"/>
        <v>0</v>
      </c>
      <c r="O564" s="136">
        <f t="shared" si="302"/>
        <v>0</v>
      </c>
      <c r="P564" s="136">
        <f t="shared" si="302"/>
        <v>0</v>
      </c>
      <c r="Q564" s="136">
        <f t="shared" si="302"/>
        <v>0</v>
      </c>
      <c r="R564" s="136">
        <f t="shared" si="302"/>
        <v>0</v>
      </c>
      <c r="S564" s="136">
        <f t="shared" si="302"/>
        <v>0</v>
      </c>
      <c r="T564" s="136">
        <f t="shared" si="302"/>
        <v>5166400</v>
      </c>
      <c r="U564" s="136">
        <f t="shared" si="302"/>
        <v>-87398.1</v>
      </c>
      <c r="V564" s="136">
        <f t="shared" si="302"/>
        <v>8237914.8099999996</v>
      </c>
      <c r="W564" s="136">
        <f t="shared" si="302"/>
        <v>0</v>
      </c>
      <c r="X564" s="136">
        <f t="shared" si="302"/>
        <v>0</v>
      </c>
      <c r="Y564" s="136">
        <f t="shared" si="302"/>
        <v>-334500</v>
      </c>
      <c r="Z564" s="136">
        <f t="shared" si="302"/>
        <v>326300</v>
      </c>
      <c r="AA564" s="136">
        <f t="shared" si="302"/>
        <v>-56277.46</v>
      </c>
      <c r="AB564" s="138">
        <f t="shared" si="302"/>
        <v>0</v>
      </c>
    </row>
    <row r="565" spans="1:28" s="56" customFormat="1" ht="37.5">
      <c r="A565" s="82"/>
      <c r="B565" s="113"/>
      <c r="C565" s="43" t="s">
        <v>301</v>
      </c>
      <c r="D565" s="110">
        <v>925</v>
      </c>
      <c r="E565" s="44" t="s">
        <v>51</v>
      </c>
      <c r="F565" s="44" t="s">
        <v>32</v>
      </c>
      <c r="G565" s="57">
        <v>6710000000</v>
      </c>
      <c r="H565" s="81"/>
      <c r="I565" s="136">
        <f t="shared" si="279"/>
        <v>19985539.25</v>
      </c>
      <c r="J565" s="136">
        <f>J566+J568</f>
        <v>19985539.25</v>
      </c>
      <c r="K565" s="136">
        <f t="shared" si="291"/>
        <v>0</v>
      </c>
      <c r="L565" s="137">
        <f t="shared" ref="L565:AB565" si="303">L566+L568</f>
        <v>6733100</v>
      </c>
      <c r="M565" s="137">
        <f t="shared" si="303"/>
        <v>0</v>
      </c>
      <c r="N565" s="137">
        <f t="shared" si="303"/>
        <v>0</v>
      </c>
      <c r="O565" s="136">
        <f t="shared" si="303"/>
        <v>0</v>
      </c>
      <c r="P565" s="136">
        <f t="shared" si="303"/>
        <v>0</v>
      </c>
      <c r="Q565" s="136">
        <f t="shared" si="303"/>
        <v>0</v>
      </c>
      <c r="R565" s="136">
        <f t="shared" si="303"/>
        <v>0</v>
      </c>
      <c r="S565" s="136">
        <f t="shared" si="303"/>
        <v>0</v>
      </c>
      <c r="T565" s="136">
        <f t="shared" si="303"/>
        <v>5166400</v>
      </c>
      <c r="U565" s="136">
        <f t="shared" si="303"/>
        <v>-87398.1</v>
      </c>
      <c r="V565" s="136">
        <f t="shared" si="303"/>
        <v>8237914.8099999996</v>
      </c>
      <c r="W565" s="136">
        <f t="shared" si="303"/>
        <v>0</v>
      </c>
      <c r="X565" s="136">
        <f t="shared" si="303"/>
        <v>0</v>
      </c>
      <c r="Y565" s="136">
        <f t="shared" si="303"/>
        <v>-334500</v>
      </c>
      <c r="Z565" s="136">
        <f t="shared" si="303"/>
        <v>326300</v>
      </c>
      <c r="AA565" s="136">
        <f t="shared" si="303"/>
        <v>-56277.46</v>
      </c>
      <c r="AB565" s="138">
        <f t="shared" si="303"/>
        <v>0</v>
      </c>
    </row>
    <row r="566" spans="1:28" s="56" customFormat="1">
      <c r="A566" s="82"/>
      <c r="B566" s="113"/>
      <c r="C566" s="43" t="s">
        <v>302</v>
      </c>
      <c r="D566" s="110">
        <v>925</v>
      </c>
      <c r="E566" s="44" t="s">
        <v>51</v>
      </c>
      <c r="F566" s="44" t="s">
        <v>32</v>
      </c>
      <c r="G566" s="57">
        <v>6710010220</v>
      </c>
      <c r="H566" s="81"/>
      <c r="I566" s="136">
        <f t="shared" si="279"/>
        <v>15902239.25</v>
      </c>
      <c r="J566" s="136">
        <f>J567</f>
        <v>15902239.25</v>
      </c>
      <c r="K566" s="136">
        <f t="shared" si="291"/>
        <v>0</v>
      </c>
      <c r="L566" s="137">
        <f t="shared" ref="L566:AB566" si="304">L567</f>
        <v>2273100</v>
      </c>
      <c r="M566" s="137">
        <f t="shared" si="304"/>
        <v>0</v>
      </c>
      <c r="N566" s="137">
        <f t="shared" si="304"/>
        <v>0</v>
      </c>
      <c r="O566" s="136">
        <f t="shared" si="304"/>
        <v>0</v>
      </c>
      <c r="P566" s="136">
        <f t="shared" si="304"/>
        <v>0</v>
      </c>
      <c r="Q566" s="136">
        <f t="shared" si="304"/>
        <v>0</v>
      </c>
      <c r="R566" s="136">
        <f t="shared" si="304"/>
        <v>0</v>
      </c>
      <c r="S566" s="136">
        <f t="shared" si="304"/>
        <v>0</v>
      </c>
      <c r="T566" s="136">
        <f t="shared" si="304"/>
        <v>5166400</v>
      </c>
      <c r="U566" s="136">
        <f t="shared" si="304"/>
        <v>-87398.1</v>
      </c>
      <c r="V566" s="136">
        <f t="shared" si="304"/>
        <v>8237914.8099999996</v>
      </c>
      <c r="W566" s="136">
        <f t="shared" si="304"/>
        <v>0</v>
      </c>
      <c r="X566" s="136">
        <f t="shared" si="304"/>
        <v>0</v>
      </c>
      <c r="Y566" s="136">
        <f t="shared" si="304"/>
        <v>0</v>
      </c>
      <c r="Z566" s="136">
        <f t="shared" si="304"/>
        <v>368500</v>
      </c>
      <c r="AA566" s="136">
        <f t="shared" si="304"/>
        <v>-56277.46</v>
      </c>
      <c r="AB566" s="138">
        <f t="shared" si="304"/>
        <v>0</v>
      </c>
    </row>
    <row r="567" spans="1:28" s="56" customFormat="1" ht="37.5">
      <c r="A567" s="82"/>
      <c r="B567" s="113"/>
      <c r="C567" s="43" t="s">
        <v>166</v>
      </c>
      <c r="D567" s="110">
        <v>925</v>
      </c>
      <c r="E567" s="44" t="s">
        <v>51</v>
      </c>
      <c r="F567" s="44" t="s">
        <v>32</v>
      </c>
      <c r="G567" s="57">
        <v>6710010220</v>
      </c>
      <c r="H567" s="81">
        <v>600</v>
      </c>
      <c r="I567" s="136">
        <f t="shared" si="279"/>
        <v>15902239.25</v>
      </c>
      <c r="J567" s="136">
        <v>15902239.25</v>
      </c>
      <c r="K567" s="136">
        <f t="shared" si="291"/>
        <v>0</v>
      </c>
      <c r="L567" s="137">
        <v>2273100</v>
      </c>
      <c r="M567" s="137"/>
      <c r="N567" s="137"/>
      <c r="O567" s="136"/>
      <c r="P567" s="136"/>
      <c r="Q567" s="136"/>
      <c r="R567" s="136"/>
      <c r="S567" s="136"/>
      <c r="T567" s="136">
        <v>5166400</v>
      </c>
      <c r="U567" s="136">
        <v>-87398.1</v>
      </c>
      <c r="V567" s="136">
        <v>8237914.8099999996</v>
      </c>
      <c r="W567" s="136"/>
      <c r="X567" s="136"/>
      <c r="Y567" s="136"/>
      <c r="Z567" s="136">
        <v>368500</v>
      </c>
      <c r="AA567" s="136">
        <v>-56277.46</v>
      </c>
      <c r="AB567" s="138"/>
    </row>
    <row r="568" spans="1:28" s="56" customFormat="1" ht="56.25">
      <c r="A568" s="82"/>
      <c r="B568" s="113"/>
      <c r="C568" s="43" t="s">
        <v>303</v>
      </c>
      <c r="D568" s="110">
        <v>925</v>
      </c>
      <c r="E568" s="44" t="s">
        <v>51</v>
      </c>
      <c r="F568" s="44" t="s">
        <v>32</v>
      </c>
      <c r="G568" s="57" t="s">
        <v>304</v>
      </c>
      <c r="H568" s="81"/>
      <c r="I568" s="136">
        <f t="shared" si="279"/>
        <v>4083300</v>
      </c>
      <c r="J568" s="136">
        <f>J569</f>
        <v>4083300</v>
      </c>
      <c r="K568" s="136">
        <f t="shared" si="291"/>
        <v>0</v>
      </c>
      <c r="L568" s="137">
        <f t="shared" ref="L568:AB568" si="305">L569</f>
        <v>4460000</v>
      </c>
      <c r="M568" s="137">
        <f t="shared" si="305"/>
        <v>0</v>
      </c>
      <c r="N568" s="137">
        <f t="shared" si="305"/>
        <v>0</v>
      </c>
      <c r="O568" s="136">
        <f t="shared" si="305"/>
        <v>0</v>
      </c>
      <c r="P568" s="136">
        <f t="shared" si="305"/>
        <v>0</v>
      </c>
      <c r="Q568" s="136">
        <f t="shared" si="305"/>
        <v>0</v>
      </c>
      <c r="R568" s="136">
        <f t="shared" si="305"/>
        <v>0</v>
      </c>
      <c r="S568" s="136">
        <f t="shared" si="305"/>
        <v>0</v>
      </c>
      <c r="T568" s="136">
        <f t="shared" si="305"/>
        <v>0</v>
      </c>
      <c r="U568" s="136">
        <f t="shared" si="305"/>
        <v>0</v>
      </c>
      <c r="V568" s="136">
        <f t="shared" si="305"/>
        <v>0</v>
      </c>
      <c r="W568" s="136">
        <f t="shared" si="305"/>
        <v>0</v>
      </c>
      <c r="X568" s="136">
        <f t="shared" si="305"/>
        <v>0</v>
      </c>
      <c r="Y568" s="136">
        <f t="shared" si="305"/>
        <v>-334500</v>
      </c>
      <c r="Z568" s="136">
        <f t="shared" si="305"/>
        <v>-42200</v>
      </c>
      <c r="AA568" s="136">
        <f t="shared" si="305"/>
        <v>0</v>
      </c>
      <c r="AB568" s="138">
        <f t="shared" si="305"/>
        <v>0</v>
      </c>
    </row>
    <row r="569" spans="1:28" s="56" customFormat="1" ht="37.5">
      <c r="A569" s="82"/>
      <c r="B569" s="113"/>
      <c r="C569" s="43" t="s">
        <v>166</v>
      </c>
      <c r="D569" s="110">
        <v>925</v>
      </c>
      <c r="E569" s="44" t="s">
        <v>51</v>
      </c>
      <c r="F569" s="44" t="s">
        <v>32</v>
      </c>
      <c r="G569" s="57" t="s">
        <v>304</v>
      </c>
      <c r="H569" s="81">
        <v>600</v>
      </c>
      <c r="I569" s="136">
        <f t="shared" si="279"/>
        <v>4083300</v>
      </c>
      <c r="J569" s="136">
        <v>4083300</v>
      </c>
      <c r="K569" s="136">
        <f t="shared" si="291"/>
        <v>0</v>
      </c>
      <c r="L569" s="137">
        <v>4460000</v>
      </c>
      <c r="M569" s="137"/>
      <c r="N569" s="137"/>
      <c r="O569" s="136"/>
      <c r="P569" s="136"/>
      <c r="Q569" s="136"/>
      <c r="R569" s="136"/>
      <c r="S569" s="136"/>
      <c r="T569" s="136"/>
      <c r="U569" s="136"/>
      <c r="V569" s="136"/>
      <c r="W569" s="136"/>
      <c r="X569" s="136"/>
      <c r="Y569" s="136">
        <v>-334500</v>
      </c>
      <c r="Z569" s="136">
        <v>-42200</v>
      </c>
      <c r="AA569" s="136"/>
      <c r="AB569" s="138"/>
    </row>
    <row r="570" spans="1:28" s="56" customFormat="1">
      <c r="A570" s="82"/>
      <c r="B570" s="113"/>
      <c r="C570" s="43" t="s">
        <v>316</v>
      </c>
      <c r="D570" s="110">
        <v>925</v>
      </c>
      <c r="E570" s="44" t="s">
        <v>51</v>
      </c>
      <c r="F570" s="44" t="s">
        <v>32</v>
      </c>
      <c r="G570" s="57">
        <v>7000000000</v>
      </c>
      <c r="H570" s="81"/>
      <c r="I570" s="136">
        <f t="shared" si="279"/>
        <v>16694041.190000001</v>
      </c>
      <c r="J570" s="136">
        <f>J571</f>
        <v>16694041.189999999</v>
      </c>
      <c r="K570" s="136">
        <f t="shared" si="291"/>
        <v>0</v>
      </c>
      <c r="L570" s="137">
        <f t="shared" ref="L570:AB570" si="306">L571</f>
        <v>10690000</v>
      </c>
      <c r="M570" s="137">
        <f t="shared" si="306"/>
        <v>0</v>
      </c>
      <c r="N570" s="137">
        <f t="shared" si="306"/>
        <v>0</v>
      </c>
      <c r="O570" s="136">
        <f t="shared" si="306"/>
        <v>0</v>
      </c>
      <c r="P570" s="136">
        <f t="shared" si="306"/>
        <v>0</v>
      </c>
      <c r="Q570" s="136">
        <f t="shared" si="306"/>
        <v>0</v>
      </c>
      <c r="R570" s="136">
        <f t="shared" si="306"/>
        <v>4000000</v>
      </c>
      <c r="S570" s="136">
        <f t="shared" si="306"/>
        <v>0</v>
      </c>
      <c r="T570" s="136">
        <f t="shared" si="306"/>
        <v>2700000</v>
      </c>
      <c r="U570" s="136">
        <f t="shared" si="306"/>
        <v>-150000</v>
      </c>
      <c r="V570" s="136">
        <f t="shared" si="306"/>
        <v>0</v>
      </c>
      <c r="W570" s="136">
        <f t="shared" si="306"/>
        <v>0</v>
      </c>
      <c r="X570" s="136">
        <f t="shared" si="306"/>
        <v>5500</v>
      </c>
      <c r="Y570" s="136">
        <f t="shared" si="306"/>
        <v>-161949.4</v>
      </c>
      <c r="Z570" s="136">
        <f t="shared" si="306"/>
        <v>-389509.41</v>
      </c>
      <c r="AA570" s="136">
        <f t="shared" si="306"/>
        <v>0</v>
      </c>
      <c r="AB570" s="138">
        <f t="shared" si="306"/>
        <v>0</v>
      </c>
    </row>
    <row r="571" spans="1:28" s="56" customFormat="1" ht="33.6" customHeight="1">
      <c r="A571" s="82"/>
      <c r="B571" s="113"/>
      <c r="C571" s="43" t="s">
        <v>317</v>
      </c>
      <c r="D571" s="110">
        <v>925</v>
      </c>
      <c r="E571" s="44" t="s">
        <v>51</v>
      </c>
      <c r="F571" s="44" t="s">
        <v>32</v>
      </c>
      <c r="G571" s="57">
        <v>7010000000</v>
      </c>
      <c r="H571" s="81"/>
      <c r="I571" s="136">
        <f t="shared" si="279"/>
        <v>16694041.190000001</v>
      </c>
      <c r="J571" s="136">
        <f>J572+J574+J576</f>
        <v>16694041.189999999</v>
      </c>
      <c r="K571" s="136">
        <f t="shared" si="291"/>
        <v>0</v>
      </c>
      <c r="L571" s="137">
        <f t="shared" ref="L571:AB571" si="307">L572+L574+L576</f>
        <v>10690000</v>
      </c>
      <c r="M571" s="137">
        <f t="shared" si="307"/>
        <v>0</v>
      </c>
      <c r="N571" s="137">
        <f t="shared" si="307"/>
        <v>0</v>
      </c>
      <c r="O571" s="136">
        <f t="shared" si="307"/>
        <v>0</v>
      </c>
      <c r="P571" s="136">
        <f t="shared" si="307"/>
        <v>0</v>
      </c>
      <c r="Q571" s="136">
        <f t="shared" si="307"/>
        <v>0</v>
      </c>
      <c r="R571" s="136">
        <f t="shared" si="307"/>
        <v>4000000</v>
      </c>
      <c r="S571" s="136">
        <f t="shared" si="307"/>
        <v>0</v>
      </c>
      <c r="T571" s="136">
        <f t="shared" si="307"/>
        <v>2700000</v>
      </c>
      <c r="U571" s="136">
        <f t="shared" si="307"/>
        <v>-150000</v>
      </c>
      <c r="V571" s="136">
        <f t="shared" si="307"/>
        <v>0</v>
      </c>
      <c r="W571" s="136">
        <f t="shared" si="307"/>
        <v>0</v>
      </c>
      <c r="X571" s="136">
        <f t="shared" si="307"/>
        <v>5500</v>
      </c>
      <c r="Y571" s="136">
        <f t="shared" si="307"/>
        <v>-161949.4</v>
      </c>
      <c r="Z571" s="136">
        <f t="shared" si="307"/>
        <v>-389509.41</v>
      </c>
      <c r="AA571" s="136">
        <f t="shared" si="307"/>
        <v>0</v>
      </c>
      <c r="AB571" s="138">
        <f t="shared" si="307"/>
        <v>0</v>
      </c>
    </row>
    <row r="572" spans="1:28" s="56" customFormat="1" ht="37.5">
      <c r="A572" s="82"/>
      <c r="B572" s="113"/>
      <c r="C572" s="43" t="s">
        <v>127</v>
      </c>
      <c r="D572" s="110">
        <v>925</v>
      </c>
      <c r="E572" s="44" t="s">
        <v>51</v>
      </c>
      <c r="F572" s="44" t="s">
        <v>32</v>
      </c>
      <c r="G572" s="57">
        <v>7010000590</v>
      </c>
      <c r="H572" s="81"/>
      <c r="I572" s="136">
        <f t="shared" si="279"/>
        <v>11326641.189999999</v>
      </c>
      <c r="J572" s="136">
        <f>J573</f>
        <v>11326641.189999999</v>
      </c>
      <c r="K572" s="136">
        <f t="shared" si="291"/>
        <v>0</v>
      </c>
      <c r="L572" s="137">
        <f t="shared" ref="L572:AB572" si="308">L573</f>
        <v>5250000</v>
      </c>
      <c r="M572" s="137">
        <f t="shared" si="308"/>
        <v>0</v>
      </c>
      <c r="N572" s="137">
        <f t="shared" si="308"/>
        <v>0</v>
      </c>
      <c r="O572" s="136">
        <f t="shared" si="308"/>
        <v>0</v>
      </c>
      <c r="P572" s="136">
        <f t="shared" si="308"/>
        <v>0</v>
      </c>
      <c r="Q572" s="136">
        <f t="shared" si="308"/>
        <v>0</v>
      </c>
      <c r="R572" s="136">
        <f t="shared" si="308"/>
        <v>4000000</v>
      </c>
      <c r="S572" s="136">
        <f t="shared" si="308"/>
        <v>0</v>
      </c>
      <c r="T572" s="136">
        <f t="shared" si="308"/>
        <v>2700000</v>
      </c>
      <c r="U572" s="136">
        <f t="shared" si="308"/>
        <v>-150000</v>
      </c>
      <c r="V572" s="136">
        <f t="shared" si="308"/>
        <v>0</v>
      </c>
      <c r="W572" s="136">
        <f t="shared" si="308"/>
        <v>0</v>
      </c>
      <c r="X572" s="136">
        <f t="shared" si="308"/>
        <v>5500</v>
      </c>
      <c r="Y572" s="136">
        <f t="shared" si="308"/>
        <v>-89349.4</v>
      </c>
      <c r="Z572" s="136">
        <f t="shared" si="308"/>
        <v>-389509.41</v>
      </c>
      <c r="AA572" s="136">
        <f t="shared" si="308"/>
        <v>0</v>
      </c>
      <c r="AB572" s="138">
        <f t="shared" si="308"/>
        <v>0</v>
      </c>
    </row>
    <row r="573" spans="1:28" s="56" customFormat="1" ht="37.5">
      <c r="A573" s="82"/>
      <c r="B573" s="113"/>
      <c r="C573" s="43" t="s">
        <v>166</v>
      </c>
      <c r="D573" s="110">
        <v>925</v>
      </c>
      <c r="E573" s="44" t="s">
        <v>51</v>
      </c>
      <c r="F573" s="44" t="s">
        <v>32</v>
      </c>
      <c r="G573" s="57">
        <v>7010000590</v>
      </c>
      <c r="H573" s="81">
        <v>600</v>
      </c>
      <c r="I573" s="136">
        <f t="shared" si="279"/>
        <v>11326641.189999999</v>
      </c>
      <c r="J573" s="136">
        <v>11326641.189999999</v>
      </c>
      <c r="K573" s="136">
        <f t="shared" si="291"/>
        <v>0</v>
      </c>
      <c r="L573" s="137">
        <v>5250000</v>
      </c>
      <c r="M573" s="137"/>
      <c r="N573" s="137"/>
      <c r="O573" s="136"/>
      <c r="P573" s="136"/>
      <c r="Q573" s="136"/>
      <c r="R573" s="136">
        <v>4000000</v>
      </c>
      <c r="S573" s="136"/>
      <c r="T573" s="136">
        <v>2700000</v>
      </c>
      <c r="U573" s="136">
        <v>-150000</v>
      </c>
      <c r="V573" s="136"/>
      <c r="W573" s="136"/>
      <c r="X573" s="136">
        <v>5500</v>
      </c>
      <c r="Y573" s="136">
        <v>-89349.4</v>
      </c>
      <c r="Z573" s="136">
        <v>-389509.41</v>
      </c>
      <c r="AA573" s="136"/>
      <c r="AB573" s="138"/>
    </row>
    <row r="574" spans="1:28" s="56" customFormat="1" ht="93.75">
      <c r="A574" s="82"/>
      <c r="B574" s="113"/>
      <c r="C574" s="43" t="s">
        <v>318</v>
      </c>
      <c r="D574" s="110">
        <v>925</v>
      </c>
      <c r="E574" s="44" t="s">
        <v>51</v>
      </c>
      <c r="F574" s="44" t="s">
        <v>32</v>
      </c>
      <c r="G574" s="57">
        <v>7010063110</v>
      </c>
      <c r="H574" s="81"/>
      <c r="I574" s="136">
        <f t="shared" si="279"/>
        <v>2526800</v>
      </c>
      <c r="J574" s="136">
        <f>J575</f>
        <v>2526800</v>
      </c>
      <c r="K574" s="136">
        <f t="shared" si="291"/>
        <v>0</v>
      </c>
      <c r="L574" s="137">
        <f t="shared" ref="L574:AB574" si="309">L575</f>
        <v>2599400</v>
      </c>
      <c r="M574" s="137">
        <f t="shared" si="309"/>
        <v>0</v>
      </c>
      <c r="N574" s="137">
        <f t="shared" si="309"/>
        <v>0</v>
      </c>
      <c r="O574" s="136">
        <f t="shared" si="309"/>
        <v>0</v>
      </c>
      <c r="P574" s="136">
        <f t="shared" si="309"/>
        <v>0</v>
      </c>
      <c r="Q574" s="136">
        <f t="shared" si="309"/>
        <v>0</v>
      </c>
      <c r="R574" s="136">
        <f t="shared" si="309"/>
        <v>0</v>
      </c>
      <c r="S574" s="136">
        <f t="shared" si="309"/>
        <v>0</v>
      </c>
      <c r="T574" s="136">
        <f t="shared" si="309"/>
        <v>0</v>
      </c>
      <c r="U574" s="136">
        <f t="shared" si="309"/>
        <v>0</v>
      </c>
      <c r="V574" s="136">
        <f t="shared" si="309"/>
        <v>0</v>
      </c>
      <c r="W574" s="136">
        <f t="shared" si="309"/>
        <v>0</v>
      </c>
      <c r="X574" s="136">
        <f t="shared" si="309"/>
        <v>0</v>
      </c>
      <c r="Y574" s="136">
        <f t="shared" si="309"/>
        <v>-72600</v>
      </c>
      <c r="Z574" s="136">
        <f t="shared" si="309"/>
        <v>0</v>
      </c>
      <c r="AA574" s="136">
        <f t="shared" si="309"/>
        <v>0</v>
      </c>
      <c r="AB574" s="138">
        <f t="shared" si="309"/>
        <v>0</v>
      </c>
    </row>
    <row r="575" spans="1:28" s="56" customFormat="1" ht="37.5">
      <c r="A575" s="82"/>
      <c r="B575" s="113"/>
      <c r="C575" s="43" t="s">
        <v>166</v>
      </c>
      <c r="D575" s="110">
        <v>925</v>
      </c>
      <c r="E575" s="44" t="s">
        <v>51</v>
      </c>
      <c r="F575" s="44" t="s">
        <v>32</v>
      </c>
      <c r="G575" s="57">
        <v>7010063110</v>
      </c>
      <c r="H575" s="81">
        <v>600</v>
      </c>
      <c r="I575" s="136">
        <f t="shared" si="279"/>
        <v>2526800</v>
      </c>
      <c r="J575" s="136">
        <v>2526800</v>
      </c>
      <c r="K575" s="136">
        <f t="shared" ref="K575:K606" si="310">I575-J575</f>
        <v>0</v>
      </c>
      <c r="L575" s="137">
        <v>2599400</v>
      </c>
      <c r="M575" s="137"/>
      <c r="N575" s="137"/>
      <c r="O575" s="136"/>
      <c r="P575" s="136"/>
      <c r="Q575" s="136"/>
      <c r="R575" s="136"/>
      <c r="S575" s="136"/>
      <c r="T575" s="136"/>
      <c r="U575" s="136"/>
      <c r="V575" s="136"/>
      <c r="W575" s="136"/>
      <c r="X575" s="136"/>
      <c r="Y575" s="136">
        <v>-72600</v>
      </c>
      <c r="Z575" s="136"/>
      <c r="AA575" s="136"/>
      <c r="AB575" s="138"/>
    </row>
    <row r="576" spans="1:28" s="56" customFormat="1" ht="75">
      <c r="A576" s="82"/>
      <c r="B576" s="113"/>
      <c r="C576" s="43" t="s">
        <v>319</v>
      </c>
      <c r="D576" s="110">
        <v>925</v>
      </c>
      <c r="E576" s="44" t="s">
        <v>51</v>
      </c>
      <c r="F576" s="44" t="s">
        <v>32</v>
      </c>
      <c r="G576" s="57" t="s">
        <v>320</v>
      </c>
      <c r="H576" s="81"/>
      <c r="I576" s="136">
        <f t="shared" si="279"/>
        <v>2840600</v>
      </c>
      <c r="J576" s="136">
        <f>J577</f>
        <v>2840600</v>
      </c>
      <c r="K576" s="136">
        <f t="shared" si="310"/>
        <v>0</v>
      </c>
      <c r="L576" s="137">
        <f t="shared" ref="L576:AB576" si="311">L577</f>
        <v>2840600</v>
      </c>
      <c r="M576" s="137">
        <f t="shared" si="311"/>
        <v>0</v>
      </c>
      <c r="N576" s="137">
        <f t="shared" si="311"/>
        <v>0</v>
      </c>
      <c r="O576" s="136">
        <f t="shared" si="311"/>
        <v>0</v>
      </c>
      <c r="P576" s="136">
        <f t="shared" si="311"/>
        <v>0</v>
      </c>
      <c r="Q576" s="136">
        <f t="shared" si="311"/>
        <v>0</v>
      </c>
      <c r="R576" s="136">
        <f t="shared" si="311"/>
        <v>0</v>
      </c>
      <c r="S576" s="136">
        <f t="shared" si="311"/>
        <v>0</v>
      </c>
      <c r="T576" s="136">
        <f t="shared" si="311"/>
        <v>0</v>
      </c>
      <c r="U576" s="136">
        <f t="shared" si="311"/>
        <v>0</v>
      </c>
      <c r="V576" s="136">
        <f t="shared" si="311"/>
        <v>0</v>
      </c>
      <c r="W576" s="136">
        <f t="shared" si="311"/>
        <v>0</v>
      </c>
      <c r="X576" s="136">
        <f t="shared" si="311"/>
        <v>0</v>
      </c>
      <c r="Y576" s="136">
        <f t="shared" si="311"/>
        <v>0</v>
      </c>
      <c r="Z576" s="136">
        <f t="shared" si="311"/>
        <v>0</v>
      </c>
      <c r="AA576" s="136">
        <f t="shared" si="311"/>
        <v>0</v>
      </c>
      <c r="AB576" s="138">
        <f t="shared" si="311"/>
        <v>0</v>
      </c>
    </row>
    <row r="577" spans="1:28" s="56" customFormat="1" ht="37.5">
      <c r="A577" s="82"/>
      <c r="B577" s="113"/>
      <c r="C577" s="43" t="s">
        <v>166</v>
      </c>
      <c r="D577" s="110">
        <v>925</v>
      </c>
      <c r="E577" s="44" t="s">
        <v>51</v>
      </c>
      <c r="F577" s="44" t="s">
        <v>32</v>
      </c>
      <c r="G577" s="57" t="s">
        <v>320</v>
      </c>
      <c r="H577" s="81">
        <v>600</v>
      </c>
      <c r="I577" s="136">
        <f t="shared" si="279"/>
        <v>2840600</v>
      </c>
      <c r="J577" s="136">
        <v>2840600</v>
      </c>
      <c r="K577" s="136">
        <f t="shared" si="310"/>
        <v>0</v>
      </c>
      <c r="L577" s="137">
        <v>2840600</v>
      </c>
      <c r="M577" s="137"/>
      <c r="N577" s="137"/>
      <c r="O577" s="136"/>
      <c r="P577" s="136"/>
      <c r="Q577" s="136"/>
      <c r="R577" s="136"/>
      <c r="S577" s="136"/>
      <c r="T577" s="136"/>
      <c r="U577" s="136"/>
      <c r="V577" s="136"/>
      <c r="W577" s="136"/>
      <c r="X577" s="136"/>
      <c r="Y577" s="136"/>
      <c r="Z577" s="136"/>
      <c r="AA577" s="136"/>
      <c r="AB577" s="138"/>
    </row>
    <row r="578" spans="1:28" s="56" customFormat="1" ht="37.5">
      <c r="A578" s="82"/>
      <c r="B578" s="113"/>
      <c r="C578" s="43" t="s">
        <v>324</v>
      </c>
      <c r="D578" s="110">
        <v>925</v>
      </c>
      <c r="E578" s="44" t="s">
        <v>51</v>
      </c>
      <c r="F578" s="44" t="s">
        <v>32</v>
      </c>
      <c r="G578" s="57">
        <v>7100000000</v>
      </c>
      <c r="H578" s="81"/>
      <c r="I578" s="136">
        <f t="shared" si="279"/>
        <v>95000</v>
      </c>
      <c r="J578" s="136">
        <f>J579</f>
        <v>95000</v>
      </c>
      <c r="K578" s="136">
        <f t="shared" si="310"/>
        <v>0</v>
      </c>
      <c r="L578" s="137"/>
      <c r="M578" s="137"/>
      <c r="N578" s="137"/>
      <c r="O578" s="136"/>
      <c r="P578" s="136"/>
      <c r="Q578" s="136"/>
      <c r="R578" s="136"/>
      <c r="S578" s="136"/>
      <c r="T578" s="136"/>
      <c r="U578" s="136"/>
      <c r="V578" s="136"/>
      <c r="W578" s="136"/>
      <c r="X578" s="136"/>
      <c r="Y578" s="136"/>
      <c r="Z578" s="136">
        <f t="shared" ref="Z578:AB580" si="312">Z579</f>
        <v>95000</v>
      </c>
      <c r="AA578" s="136">
        <f t="shared" si="312"/>
        <v>0</v>
      </c>
      <c r="AB578" s="138">
        <f t="shared" si="312"/>
        <v>0</v>
      </c>
    </row>
    <row r="579" spans="1:28" s="56" customFormat="1" ht="56.25">
      <c r="A579" s="82"/>
      <c r="B579" s="113"/>
      <c r="C579" s="43" t="s">
        <v>325</v>
      </c>
      <c r="D579" s="110">
        <v>925</v>
      </c>
      <c r="E579" s="44" t="s">
        <v>51</v>
      </c>
      <c r="F579" s="44" t="s">
        <v>32</v>
      </c>
      <c r="G579" s="57">
        <v>7110000000</v>
      </c>
      <c r="H579" s="81"/>
      <c r="I579" s="136">
        <f t="shared" si="279"/>
        <v>95000</v>
      </c>
      <c r="J579" s="136">
        <f>J580</f>
        <v>95000</v>
      </c>
      <c r="K579" s="136">
        <f t="shared" si="310"/>
        <v>0</v>
      </c>
      <c r="L579" s="137"/>
      <c r="M579" s="137"/>
      <c r="N579" s="137"/>
      <c r="O579" s="136"/>
      <c r="P579" s="136"/>
      <c r="Q579" s="136"/>
      <c r="R579" s="136"/>
      <c r="S579" s="136"/>
      <c r="T579" s="136"/>
      <c r="U579" s="136"/>
      <c r="V579" s="136"/>
      <c r="W579" s="136"/>
      <c r="X579" s="136"/>
      <c r="Y579" s="136"/>
      <c r="Z579" s="136">
        <f t="shared" si="312"/>
        <v>95000</v>
      </c>
      <c r="AA579" s="136">
        <f t="shared" si="312"/>
        <v>0</v>
      </c>
      <c r="AB579" s="138">
        <f t="shared" si="312"/>
        <v>0</v>
      </c>
    </row>
    <row r="580" spans="1:28" s="56" customFormat="1" ht="37.5">
      <c r="A580" s="82"/>
      <c r="B580" s="113"/>
      <c r="C580" s="43" t="s">
        <v>326</v>
      </c>
      <c r="D580" s="110">
        <v>925</v>
      </c>
      <c r="E580" s="44" t="s">
        <v>51</v>
      </c>
      <c r="F580" s="44" t="s">
        <v>32</v>
      </c>
      <c r="G580" s="57">
        <v>7110010610</v>
      </c>
      <c r="H580" s="81"/>
      <c r="I580" s="136">
        <f t="shared" si="279"/>
        <v>95000</v>
      </c>
      <c r="J580" s="136">
        <f>J581</f>
        <v>95000</v>
      </c>
      <c r="K580" s="136">
        <f t="shared" si="310"/>
        <v>0</v>
      </c>
      <c r="L580" s="137"/>
      <c r="M580" s="137"/>
      <c r="N580" s="137"/>
      <c r="O580" s="136"/>
      <c r="P580" s="136"/>
      <c r="Q580" s="136"/>
      <c r="R580" s="136"/>
      <c r="S580" s="136"/>
      <c r="T580" s="136"/>
      <c r="U580" s="136"/>
      <c r="V580" s="136"/>
      <c r="W580" s="136"/>
      <c r="X580" s="136"/>
      <c r="Y580" s="136"/>
      <c r="Z580" s="136">
        <f t="shared" si="312"/>
        <v>95000</v>
      </c>
      <c r="AA580" s="136">
        <f t="shared" si="312"/>
        <v>0</v>
      </c>
      <c r="AB580" s="138">
        <f t="shared" si="312"/>
        <v>0</v>
      </c>
    </row>
    <row r="581" spans="1:28" s="56" customFormat="1" ht="37.5">
      <c r="A581" s="82"/>
      <c r="B581" s="113"/>
      <c r="C581" s="43" t="s">
        <v>166</v>
      </c>
      <c r="D581" s="110">
        <v>925</v>
      </c>
      <c r="E581" s="44" t="s">
        <v>51</v>
      </c>
      <c r="F581" s="44" t="s">
        <v>32</v>
      </c>
      <c r="G581" s="57">
        <v>7110010610</v>
      </c>
      <c r="H581" s="81">
        <v>600</v>
      </c>
      <c r="I581" s="136">
        <f t="shared" si="279"/>
        <v>95000</v>
      </c>
      <c r="J581" s="136">
        <v>95000</v>
      </c>
      <c r="K581" s="136">
        <f t="shared" si="310"/>
        <v>0</v>
      </c>
      <c r="L581" s="137"/>
      <c r="M581" s="137"/>
      <c r="N581" s="137"/>
      <c r="O581" s="136"/>
      <c r="P581" s="136"/>
      <c r="Q581" s="136"/>
      <c r="R581" s="136"/>
      <c r="S581" s="136"/>
      <c r="T581" s="136"/>
      <c r="U581" s="136"/>
      <c r="V581" s="136"/>
      <c r="W581" s="136"/>
      <c r="X581" s="136"/>
      <c r="Y581" s="136"/>
      <c r="Z581" s="136">
        <v>95000</v>
      </c>
      <c r="AA581" s="136"/>
      <c r="AB581" s="138"/>
    </row>
    <row r="582" spans="1:28" s="56" customFormat="1" ht="37.5">
      <c r="A582" s="82"/>
      <c r="B582" s="113"/>
      <c r="C582" s="43" t="s">
        <v>353</v>
      </c>
      <c r="D582" s="110">
        <v>925</v>
      </c>
      <c r="E582" s="44" t="s">
        <v>51</v>
      </c>
      <c r="F582" s="44" t="s">
        <v>32</v>
      </c>
      <c r="G582" s="57">
        <v>9900000000</v>
      </c>
      <c r="H582" s="81"/>
      <c r="I582" s="136">
        <f t="shared" si="279"/>
        <v>9650000</v>
      </c>
      <c r="J582" s="136">
        <f>J583</f>
        <v>9650000</v>
      </c>
      <c r="K582" s="136">
        <f t="shared" si="310"/>
        <v>0</v>
      </c>
      <c r="L582" s="137"/>
      <c r="M582" s="137"/>
      <c r="N582" s="137"/>
      <c r="O582" s="136">
        <f t="shared" ref="O582:AB583" si="313">O583</f>
        <v>9650000</v>
      </c>
      <c r="P582" s="136">
        <f t="shared" si="313"/>
        <v>0</v>
      </c>
      <c r="Q582" s="136">
        <f t="shared" si="313"/>
        <v>0</v>
      </c>
      <c r="R582" s="136">
        <f t="shared" si="313"/>
        <v>0</v>
      </c>
      <c r="S582" s="136">
        <f t="shared" si="313"/>
        <v>0</v>
      </c>
      <c r="T582" s="136">
        <f t="shared" si="313"/>
        <v>0</v>
      </c>
      <c r="U582" s="136">
        <f t="shared" si="313"/>
        <v>0</v>
      </c>
      <c r="V582" s="136">
        <f t="shared" si="313"/>
        <v>0</v>
      </c>
      <c r="W582" s="136">
        <f t="shared" si="313"/>
        <v>0</v>
      </c>
      <c r="X582" s="136">
        <f t="shared" si="313"/>
        <v>0</v>
      </c>
      <c r="Y582" s="136">
        <f t="shared" si="313"/>
        <v>0</v>
      </c>
      <c r="Z582" s="136">
        <f t="shared" si="313"/>
        <v>0</v>
      </c>
      <c r="AA582" s="136">
        <f t="shared" si="313"/>
        <v>0</v>
      </c>
      <c r="AB582" s="138">
        <f t="shared" si="313"/>
        <v>0</v>
      </c>
    </row>
    <row r="583" spans="1:28" s="56" customFormat="1" ht="37.5">
      <c r="A583" s="82"/>
      <c r="B583" s="113"/>
      <c r="C583" s="43" t="s">
        <v>355</v>
      </c>
      <c r="D583" s="110">
        <v>925</v>
      </c>
      <c r="E583" s="44" t="s">
        <v>51</v>
      </c>
      <c r="F583" s="44" t="s">
        <v>32</v>
      </c>
      <c r="G583" s="57">
        <v>9900010150</v>
      </c>
      <c r="H583" s="81"/>
      <c r="I583" s="136">
        <f t="shared" si="279"/>
        <v>9650000</v>
      </c>
      <c r="J583" s="136">
        <f>J584</f>
        <v>9650000</v>
      </c>
      <c r="K583" s="136">
        <f t="shared" si="310"/>
        <v>0</v>
      </c>
      <c r="L583" s="137"/>
      <c r="M583" s="137"/>
      <c r="N583" s="137"/>
      <c r="O583" s="136">
        <f t="shared" si="313"/>
        <v>9650000</v>
      </c>
      <c r="P583" s="136">
        <f t="shared" si="313"/>
        <v>0</v>
      </c>
      <c r="Q583" s="136">
        <f t="shared" si="313"/>
        <v>0</v>
      </c>
      <c r="R583" s="136">
        <f t="shared" si="313"/>
        <v>0</v>
      </c>
      <c r="S583" s="136">
        <f t="shared" si="313"/>
        <v>0</v>
      </c>
      <c r="T583" s="136">
        <f t="shared" si="313"/>
        <v>0</v>
      </c>
      <c r="U583" s="136">
        <f t="shared" si="313"/>
        <v>0</v>
      </c>
      <c r="V583" s="136">
        <f t="shared" si="313"/>
        <v>0</v>
      </c>
      <c r="W583" s="136">
        <f t="shared" si="313"/>
        <v>0</v>
      </c>
      <c r="X583" s="136">
        <f t="shared" si="313"/>
        <v>0</v>
      </c>
      <c r="Y583" s="136">
        <f t="shared" si="313"/>
        <v>0</v>
      </c>
      <c r="Z583" s="136">
        <f t="shared" si="313"/>
        <v>0</v>
      </c>
      <c r="AA583" s="136">
        <f t="shared" si="313"/>
        <v>0</v>
      </c>
      <c r="AB583" s="138">
        <f t="shared" si="313"/>
        <v>0</v>
      </c>
    </row>
    <row r="584" spans="1:28" s="56" customFormat="1" ht="37.5">
      <c r="A584" s="82"/>
      <c r="B584" s="113"/>
      <c r="C584" s="43" t="s">
        <v>166</v>
      </c>
      <c r="D584" s="110">
        <v>925</v>
      </c>
      <c r="E584" s="44" t="s">
        <v>51</v>
      </c>
      <c r="F584" s="44" t="s">
        <v>32</v>
      </c>
      <c r="G584" s="57">
        <v>9900010150</v>
      </c>
      <c r="H584" s="81">
        <v>600</v>
      </c>
      <c r="I584" s="136">
        <f t="shared" ref="I584:I647" si="314">SUM(L584:AB584)</f>
        <v>9650000</v>
      </c>
      <c r="J584" s="136">
        <v>9650000</v>
      </c>
      <c r="K584" s="136">
        <f t="shared" si="310"/>
        <v>0</v>
      </c>
      <c r="L584" s="137"/>
      <c r="M584" s="137"/>
      <c r="N584" s="137"/>
      <c r="O584" s="136">
        <v>9650000</v>
      </c>
      <c r="P584" s="136"/>
      <c r="Q584" s="136"/>
      <c r="R584" s="136"/>
      <c r="S584" s="136"/>
      <c r="T584" s="136"/>
      <c r="U584" s="136"/>
      <c r="V584" s="136"/>
      <c r="W584" s="136"/>
      <c r="X584" s="136"/>
      <c r="Y584" s="136"/>
      <c r="Z584" s="136"/>
      <c r="AA584" s="136"/>
      <c r="AB584" s="138"/>
    </row>
    <row r="585" spans="1:28" s="56" customFormat="1">
      <c r="A585" s="82"/>
      <c r="B585" s="113"/>
      <c r="C585" s="43" t="s">
        <v>65</v>
      </c>
      <c r="D585" s="110">
        <v>925</v>
      </c>
      <c r="E585" s="44" t="s">
        <v>34</v>
      </c>
      <c r="F585" s="44" t="s">
        <v>79</v>
      </c>
      <c r="G585" s="57"/>
      <c r="H585" s="81"/>
      <c r="I585" s="136">
        <f t="shared" si="314"/>
        <v>14339200</v>
      </c>
      <c r="J585" s="136">
        <f>J586</f>
        <v>14339200</v>
      </c>
      <c r="K585" s="136">
        <f t="shared" si="310"/>
        <v>0</v>
      </c>
      <c r="L585" s="137">
        <f t="shared" ref="L585:U588" si="315">L586</f>
        <v>14802700</v>
      </c>
      <c r="M585" s="137">
        <f t="shared" si="315"/>
        <v>0</v>
      </c>
      <c r="N585" s="137">
        <f t="shared" si="315"/>
        <v>0</v>
      </c>
      <c r="O585" s="136">
        <f t="shared" si="315"/>
        <v>0</v>
      </c>
      <c r="P585" s="136">
        <f t="shared" si="315"/>
        <v>0</v>
      </c>
      <c r="Q585" s="136">
        <f t="shared" si="315"/>
        <v>0</v>
      </c>
      <c r="R585" s="136">
        <f t="shared" si="315"/>
        <v>0</v>
      </c>
      <c r="S585" s="136">
        <f t="shared" si="315"/>
        <v>0</v>
      </c>
      <c r="T585" s="136">
        <f t="shared" si="315"/>
        <v>0</v>
      </c>
      <c r="U585" s="136">
        <f t="shared" si="315"/>
        <v>0</v>
      </c>
      <c r="V585" s="136">
        <f t="shared" ref="V585:AE588" si="316">V586</f>
        <v>0</v>
      </c>
      <c r="W585" s="136">
        <f t="shared" si="316"/>
        <v>0</v>
      </c>
      <c r="X585" s="136">
        <f t="shared" si="316"/>
        <v>0</v>
      </c>
      <c r="Y585" s="136">
        <f t="shared" si="316"/>
        <v>-463500</v>
      </c>
      <c r="Z585" s="136">
        <f t="shared" si="316"/>
        <v>0</v>
      </c>
      <c r="AA585" s="136">
        <f t="shared" si="316"/>
        <v>0</v>
      </c>
      <c r="AB585" s="138">
        <f t="shared" si="316"/>
        <v>0</v>
      </c>
    </row>
    <row r="586" spans="1:28" s="56" customFormat="1">
      <c r="A586" s="82"/>
      <c r="B586" s="113"/>
      <c r="C586" s="43" t="s">
        <v>67</v>
      </c>
      <c r="D586" s="110">
        <v>925</v>
      </c>
      <c r="E586" s="44" t="s">
        <v>34</v>
      </c>
      <c r="F586" s="44" t="s">
        <v>20</v>
      </c>
      <c r="G586" s="57"/>
      <c r="H586" s="81"/>
      <c r="I586" s="136">
        <f t="shared" si="314"/>
        <v>14339200</v>
      </c>
      <c r="J586" s="136">
        <f>J587</f>
        <v>14339200</v>
      </c>
      <c r="K586" s="136">
        <f t="shared" si="310"/>
        <v>0</v>
      </c>
      <c r="L586" s="137">
        <f t="shared" si="315"/>
        <v>14802700</v>
      </c>
      <c r="M586" s="137">
        <f t="shared" si="315"/>
        <v>0</v>
      </c>
      <c r="N586" s="137">
        <f t="shared" si="315"/>
        <v>0</v>
      </c>
      <c r="O586" s="136">
        <f t="shared" si="315"/>
        <v>0</v>
      </c>
      <c r="P586" s="136">
        <f t="shared" si="315"/>
        <v>0</v>
      </c>
      <c r="Q586" s="136">
        <f t="shared" si="315"/>
        <v>0</v>
      </c>
      <c r="R586" s="136">
        <f t="shared" si="315"/>
        <v>0</v>
      </c>
      <c r="S586" s="136">
        <f t="shared" si="315"/>
        <v>0</v>
      </c>
      <c r="T586" s="136">
        <f t="shared" si="315"/>
        <v>0</v>
      </c>
      <c r="U586" s="136">
        <f t="shared" si="315"/>
        <v>0</v>
      </c>
      <c r="V586" s="136">
        <f t="shared" si="316"/>
        <v>0</v>
      </c>
      <c r="W586" s="136">
        <f t="shared" si="316"/>
        <v>0</v>
      </c>
      <c r="X586" s="136">
        <f t="shared" si="316"/>
        <v>0</v>
      </c>
      <c r="Y586" s="136">
        <f t="shared" si="316"/>
        <v>-463500</v>
      </c>
      <c r="Z586" s="136">
        <f t="shared" si="316"/>
        <v>0</v>
      </c>
      <c r="AA586" s="136">
        <f t="shared" si="316"/>
        <v>0</v>
      </c>
      <c r="AB586" s="138">
        <f t="shared" si="316"/>
        <v>0</v>
      </c>
    </row>
    <row r="587" spans="1:28" s="56" customFormat="1">
      <c r="A587" s="82"/>
      <c r="B587" s="113"/>
      <c r="C587" s="43" t="s">
        <v>162</v>
      </c>
      <c r="D587" s="110">
        <v>925</v>
      </c>
      <c r="E587" s="44" t="s">
        <v>34</v>
      </c>
      <c r="F587" s="44" t="s">
        <v>20</v>
      </c>
      <c r="G587" s="57">
        <v>5800000000</v>
      </c>
      <c r="H587" s="81"/>
      <c r="I587" s="136">
        <f t="shared" si="314"/>
        <v>14339200</v>
      </c>
      <c r="J587" s="136">
        <f>J588</f>
        <v>14339200</v>
      </c>
      <c r="K587" s="136">
        <f t="shared" si="310"/>
        <v>0</v>
      </c>
      <c r="L587" s="137">
        <f t="shared" si="315"/>
        <v>14802700</v>
      </c>
      <c r="M587" s="137">
        <f t="shared" si="315"/>
        <v>0</v>
      </c>
      <c r="N587" s="137">
        <f t="shared" si="315"/>
        <v>0</v>
      </c>
      <c r="O587" s="136">
        <f t="shared" si="315"/>
        <v>0</v>
      </c>
      <c r="P587" s="136">
        <f t="shared" si="315"/>
        <v>0</v>
      </c>
      <c r="Q587" s="136">
        <f t="shared" si="315"/>
        <v>0</v>
      </c>
      <c r="R587" s="136">
        <f t="shared" si="315"/>
        <v>0</v>
      </c>
      <c r="S587" s="136">
        <f t="shared" si="315"/>
        <v>0</v>
      </c>
      <c r="T587" s="136">
        <f t="shared" si="315"/>
        <v>0</v>
      </c>
      <c r="U587" s="136">
        <f t="shared" si="315"/>
        <v>0</v>
      </c>
      <c r="V587" s="136">
        <f t="shared" si="316"/>
        <v>0</v>
      </c>
      <c r="W587" s="136">
        <f t="shared" si="316"/>
        <v>0</v>
      </c>
      <c r="X587" s="136">
        <f t="shared" si="316"/>
        <v>0</v>
      </c>
      <c r="Y587" s="136">
        <f t="shared" si="316"/>
        <v>-463500</v>
      </c>
      <c r="Z587" s="136">
        <f t="shared" si="316"/>
        <v>0</v>
      </c>
      <c r="AA587" s="136">
        <f t="shared" si="316"/>
        <v>0</v>
      </c>
      <c r="AB587" s="138">
        <f t="shared" si="316"/>
        <v>0</v>
      </c>
    </row>
    <row r="588" spans="1:28" s="56" customFormat="1">
      <c r="A588" s="82"/>
      <c r="B588" s="113"/>
      <c r="C588" s="43" t="s">
        <v>200</v>
      </c>
      <c r="D588" s="110">
        <v>925</v>
      </c>
      <c r="E588" s="44" t="s">
        <v>34</v>
      </c>
      <c r="F588" s="44" t="s">
        <v>20</v>
      </c>
      <c r="G588" s="57">
        <v>5830000000</v>
      </c>
      <c r="H588" s="81"/>
      <c r="I588" s="136">
        <f t="shared" si="314"/>
        <v>14339200</v>
      </c>
      <c r="J588" s="136">
        <f>J589</f>
        <v>14339200</v>
      </c>
      <c r="K588" s="136">
        <f t="shared" si="310"/>
        <v>0</v>
      </c>
      <c r="L588" s="137">
        <f t="shared" si="315"/>
        <v>14802700</v>
      </c>
      <c r="M588" s="137">
        <f t="shared" si="315"/>
        <v>0</v>
      </c>
      <c r="N588" s="137">
        <f t="shared" si="315"/>
        <v>0</v>
      </c>
      <c r="O588" s="136">
        <f t="shared" si="315"/>
        <v>0</v>
      </c>
      <c r="P588" s="136">
        <f t="shared" si="315"/>
        <v>0</v>
      </c>
      <c r="Q588" s="136">
        <f t="shared" si="315"/>
        <v>0</v>
      </c>
      <c r="R588" s="136">
        <f t="shared" si="315"/>
        <v>0</v>
      </c>
      <c r="S588" s="136">
        <f t="shared" si="315"/>
        <v>0</v>
      </c>
      <c r="T588" s="136">
        <f t="shared" si="315"/>
        <v>0</v>
      </c>
      <c r="U588" s="136">
        <f t="shared" si="315"/>
        <v>0</v>
      </c>
      <c r="V588" s="136">
        <f t="shared" si="316"/>
        <v>0</v>
      </c>
      <c r="W588" s="136">
        <f t="shared" si="316"/>
        <v>0</v>
      </c>
      <c r="X588" s="136">
        <f t="shared" si="316"/>
        <v>0</v>
      </c>
      <c r="Y588" s="136">
        <f t="shared" si="316"/>
        <v>-463500</v>
      </c>
      <c r="Z588" s="136">
        <f t="shared" si="316"/>
        <v>0</v>
      </c>
      <c r="AA588" s="136">
        <f t="shared" si="316"/>
        <v>0</v>
      </c>
      <c r="AB588" s="138">
        <f t="shared" si="316"/>
        <v>0</v>
      </c>
    </row>
    <row r="589" spans="1:28" s="56" customFormat="1" ht="93.75">
      <c r="A589" s="82"/>
      <c r="B589" s="113"/>
      <c r="C589" s="43" t="s">
        <v>201</v>
      </c>
      <c r="D589" s="110">
        <v>925</v>
      </c>
      <c r="E589" s="44" t="s">
        <v>34</v>
      </c>
      <c r="F589" s="44" t="s">
        <v>20</v>
      </c>
      <c r="G589" s="57">
        <v>5830060710</v>
      </c>
      <c r="H589" s="81"/>
      <c r="I589" s="136">
        <f t="shared" si="314"/>
        <v>14339200</v>
      </c>
      <c r="J589" s="136">
        <f>J590+J591</f>
        <v>14339200</v>
      </c>
      <c r="K589" s="136">
        <f t="shared" si="310"/>
        <v>0</v>
      </c>
      <c r="L589" s="137">
        <f t="shared" ref="L589:AB589" si="317">L590+L591</f>
        <v>14802700</v>
      </c>
      <c r="M589" s="137">
        <f t="shared" si="317"/>
        <v>0</v>
      </c>
      <c r="N589" s="137">
        <f t="shared" si="317"/>
        <v>0</v>
      </c>
      <c r="O589" s="136">
        <f t="shared" si="317"/>
        <v>0</v>
      </c>
      <c r="P589" s="136">
        <f t="shared" si="317"/>
        <v>0</v>
      </c>
      <c r="Q589" s="136">
        <f t="shared" si="317"/>
        <v>0</v>
      </c>
      <c r="R589" s="136">
        <f t="shared" si="317"/>
        <v>0</v>
      </c>
      <c r="S589" s="136">
        <f t="shared" si="317"/>
        <v>0</v>
      </c>
      <c r="T589" s="136">
        <f t="shared" si="317"/>
        <v>0</v>
      </c>
      <c r="U589" s="136">
        <f t="shared" si="317"/>
        <v>0</v>
      </c>
      <c r="V589" s="136">
        <f t="shared" si="317"/>
        <v>0</v>
      </c>
      <c r="W589" s="136">
        <f t="shared" si="317"/>
        <v>0</v>
      </c>
      <c r="X589" s="136">
        <f t="shared" si="317"/>
        <v>0</v>
      </c>
      <c r="Y589" s="136">
        <f t="shared" si="317"/>
        <v>-463500</v>
      </c>
      <c r="Z589" s="136">
        <f t="shared" si="317"/>
        <v>0</v>
      </c>
      <c r="AA589" s="136">
        <f t="shared" si="317"/>
        <v>0</v>
      </c>
      <c r="AB589" s="138">
        <f t="shared" si="317"/>
        <v>0</v>
      </c>
    </row>
    <row r="590" spans="1:28" s="56" customFormat="1" ht="37.5">
      <c r="A590" s="82"/>
      <c r="B590" s="113"/>
      <c r="C590" s="43" t="s">
        <v>100</v>
      </c>
      <c r="D590" s="110">
        <v>925</v>
      </c>
      <c r="E590" s="44" t="s">
        <v>34</v>
      </c>
      <c r="F590" s="44" t="s">
        <v>20</v>
      </c>
      <c r="G590" s="57">
        <v>5830060710</v>
      </c>
      <c r="H590" s="81">
        <v>200</v>
      </c>
      <c r="I590" s="136">
        <f t="shared" si="314"/>
        <v>209580</v>
      </c>
      <c r="J590" s="136">
        <v>209580</v>
      </c>
      <c r="K590" s="136">
        <f t="shared" si="310"/>
        <v>0</v>
      </c>
      <c r="L590" s="137">
        <v>216700</v>
      </c>
      <c r="M590" s="137"/>
      <c r="N590" s="137"/>
      <c r="O590" s="136"/>
      <c r="P590" s="136"/>
      <c r="Q590" s="136"/>
      <c r="R590" s="136"/>
      <c r="S590" s="136"/>
      <c r="T590" s="136"/>
      <c r="U590" s="136"/>
      <c r="V590" s="136"/>
      <c r="W590" s="136"/>
      <c r="X590" s="136"/>
      <c r="Y590" s="136">
        <v>-6820</v>
      </c>
      <c r="Z590" s="136">
        <v>-300</v>
      </c>
      <c r="AA590" s="136"/>
      <c r="AB590" s="138"/>
    </row>
    <row r="591" spans="1:28" s="56" customFormat="1">
      <c r="A591" s="82"/>
      <c r="B591" s="113"/>
      <c r="C591" s="43" t="s">
        <v>130</v>
      </c>
      <c r="D591" s="110">
        <v>925</v>
      </c>
      <c r="E591" s="44" t="s">
        <v>34</v>
      </c>
      <c r="F591" s="44" t="s">
        <v>20</v>
      </c>
      <c r="G591" s="57">
        <v>5830060710</v>
      </c>
      <c r="H591" s="81">
        <v>300</v>
      </c>
      <c r="I591" s="136">
        <f t="shared" si="314"/>
        <v>14129620</v>
      </c>
      <c r="J591" s="136">
        <v>14129620</v>
      </c>
      <c r="K591" s="136">
        <f t="shared" si="310"/>
        <v>0</v>
      </c>
      <c r="L591" s="137">
        <v>14586000</v>
      </c>
      <c r="M591" s="137"/>
      <c r="N591" s="137"/>
      <c r="O591" s="136"/>
      <c r="P591" s="136"/>
      <c r="Q591" s="136"/>
      <c r="R591" s="136"/>
      <c r="S591" s="136"/>
      <c r="T591" s="136"/>
      <c r="U591" s="136"/>
      <c r="V591" s="136"/>
      <c r="W591" s="136"/>
      <c r="X591" s="136"/>
      <c r="Y591" s="136">
        <v>-456680</v>
      </c>
      <c r="Z591" s="136">
        <v>300</v>
      </c>
      <c r="AA591" s="136"/>
      <c r="AB591" s="138"/>
    </row>
    <row r="592" spans="1:28" s="133" customFormat="1" ht="56.25">
      <c r="A592" s="75"/>
      <c r="B592" s="113" t="s">
        <v>64</v>
      </c>
      <c r="C592" s="68" t="s">
        <v>412</v>
      </c>
      <c r="D592" s="127">
        <v>926</v>
      </c>
      <c r="E592" s="83"/>
      <c r="F592" s="83"/>
      <c r="G592" s="74"/>
      <c r="H592" s="83"/>
      <c r="I592" s="130">
        <f t="shared" si="314"/>
        <v>214389842</v>
      </c>
      <c r="J592" s="130">
        <f>J599+J628+J593</f>
        <v>213743370.12</v>
      </c>
      <c r="K592" s="130">
        <f t="shared" si="310"/>
        <v>646471.87999999523</v>
      </c>
      <c r="L592" s="131">
        <f t="shared" ref="L592:AB592" si="318">L599+L628+L593</f>
        <v>180054100</v>
      </c>
      <c r="M592" s="131">
        <f t="shared" si="318"/>
        <v>-110200</v>
      </c>
      <c r="N592" s="131">
        <f t="shared" si="318"/>
        <v>0</v>
      </c>
      <c r="O592" s="130">
        <f t="shared" si="318"/>
        <v>3670000</v>
      </c>
      <c r="P592" s="130">
        <f t="shared" si="318"/>
        <v>0</v>
      </c>
      <c r="Q592" s="130">
        <f t="shared" si="318"/>
        <v>7253600</v>
      </c>
      <c r="R592" s="130">
        <f t="shared" si="318"/>
        <v>0</v>
      </c>
      <c r="S592" s="130">
        <f t="shared" si="318"/>
        <v>503242</v>
      </c>
      <c r="T592" s="130">
        <f t="shared" si="318"/>
        <v>2297100</v>
      </c>
      <c r="U592" s="130">
        <f t="shared" si="318"/>
        <v>3935200</v>
      </c>
      <c r="V592" s="130">
        <f t="shared" si="318"/>
        <v>3885600</v>
      </c>
      <c r="W592" s="130">
        <f t="shared" si="318"/>
        <v>9218800</v>
      </c>
      <c r="X592" s="130">
        <f t="shared" si="318"/>
        <v>94500</v>
      </c>
      <c r="Y592" s="130">
        <f t="shared" si="318"/>
        <v>2753200</v>
      </c>
      <c r="Z592" s="130">
        <f t="shared" si="318"/>
        <v>594700</v>
      </c>
      <c r="AA592" s="130">
        <f t="shared" si="318"/>
        <v>240000</v>
      </c>
      <c r="AB592" s="132">
        <f t="shared" si="318"/>
        <v>0</v>
      </c>
    </row>
    <row r="593" spans="1:1024" s="133" customFormat="1">
      <c r="A593" s="75"/>
      <c r="B593" s="113"/>
      <c r="C593" s="43" t="s">
        <v>13</v>
      </c>
      <c r="D593" s="110">
        <v>926</v>
      </c>
      <c r="E593" s="44" t="s">
        <v>14</v>
      </c>
      <c r="F593" s="44" t="s">
        <v>79</v>
      </c>
      <c r="G593" s="57"/>
      <c r="H593" s="44"/>
      <c r="I593" s="136">
        <f t="shared" si="314"/>
        <v>1365000</v>
      </c>
      <c r="J593" s="136">
        <f>J594</f>
        <v>1303817.25</v>
      </c>
      <c r="K593" s="136">
        <f t="shared" si="310"/>
        <v>61182.75</v>
      </c>
      <c r="L593" s="137">
        <f t="shared" ref="L593:U597" si="319">L594</f>
        <v>1108800</v>
      </c>
      <c r="M593" s="137">
        <f t="shared" si="319"/>
        <v>0</v>
      </c>
      <c r="N593" s="137">
        <f t="shared" si="319"/>
        <v>0</v>
      </c>
      <c r="O593" s="136">
        <f t="shared" si="319"/>
        <v>0</v>
      </c>
      <c r="P593" s="136">
        <f t="shared" si="319"/>
        <v>0</v>
      </c>
      <c r="Q593" s="136">
        <f t="shared" si="319"/>
        <v>18000</v>
      </c>
      <c r="R593" s="136">
        <f t="shared" si="319"/>
        <v>0</v>
      </c>
      <c r="S593" s="136">
        <f t="shared" si="319"/>
        <v>0</v>
      </c>
      <c r="T593" s="136">
        <f t="shared" si="319"/>
        <v>0</v>
      </c>
      <c r="U593" s="136">
        <f t="shared" si="319"/>
        <v>0</v>
      </c>
      <c r="V593" s="136">
        <f t="shared" ref="V593:AE597" si="320">V594</f>
        <v>230000</v>
      </c>
      <c r="W593" s="136">
        <f t="shared" si="320"/>
        <v>0</v>
      </c>
      <c r="X593" s="136">
        <f t="shared" si="320"/>
        <v>0</v>
      </c>
      <c r="Y593" s="136">
        <f t="shared" si="320"/>
        <v>1600</v>
      </c>
      <c r="Z593" s="136">
        <f t="shared" si="320"/>
        <v>6600</v>
      </c>
      <c r="AA593" s="136">
        <f t="shared" si="320"/>
        <v>0</v>
      </c>
      <c r="AB593" s="138">
        <f t="shared" si="320"/>
        <v>0</v>
      </c>
      <c r="ALC593" s="56"/>
      <c r="ALD593" s="56"/>
      <c r="ALE593" s="56"/>
      <c r="ALF593" s="56"/>
      <c r="ALG593" s="56"/>
      <c r="ALH593" s="56"/>
      <c r="ALI593" s="56"/>
      <c r="ALJ593" s="56"/>
      <c r="ALK593" s="56"/>
      <c r="ALL593" s="56"/>
      <c r="ALM593" s="56"/>
      <c r="ALN593" s="56"/>
      <c r="ALO593" s="56"/>
      <c r="ALP593" s="56"/>
      <c r="ALQ593" s="56"/>
      <c r="ALR593" s="56"/>
      <c r="ALS593" s="56"/>
      <c r="ALT593" s="56"/>
      <c r="ALU593" s="56"/>
      <c r="ALV593" s="56"/>
      <c r="ALW593" s="56"/>
      <c r="ALX593" s="56"/>
      <c r="ALY593" s="56"/>
      <c r="ALZ593" s="56"/>
      <c r="AMA593" s="56"/>
      <c r="AMB593" s="56"/>
      <c r="AMC593" s="56"/>
      <c r="AMD593" s="56"/>
      <c r="AME593" s="56"/>
      <c r="AMF593" s="56"/>
      <c r="AMG593" s="56"/>
      <c r="AMH593" s="56"/>
      <c r="AMI593" s="56"/>
      <c r="AMJ593" s="56"/>
    </row>
    <row r="594" spans="1:1024" s="133" customFormat="1">
      <c r="A594" s="75"/>
      <c r="B594" s="113"/>
      <c r="C594" s="43" t="s">
        <v>27</v>
      </c>
      <c r="D594" s="110">
        <v>926</v>
      </c>
      <c r="E594" s="44" t="s">
        <v>14</v>
      </c>
      <c r="F594" s="44" t="s">
        <v>28</v>
      </c>
      <c r="G594" s="57"/>
      <c r="H594" s="44"/>
      <c r="I594" s="136">
        <f t="shared" si="314"/>
        <v>1365000</v>
      </c>
      <c r="J594" s="136">
        <f>J595</f>
        <v>1303817.25</v>
      </c>
      <c r="K594" s="136">
        <f t="shared" si="310"/>
        <v>61182.75</v>
      </c>
      <c r="L594" s="137">
        <f t="shared" si="319"/>
        <v>1108800</v>
      </c>
      <c r="M594" s="137">
        <f t="shared" si="319"/>
        <v>0</v>
      </c>
      <c r="N594" s="137">
        <f t="shared" si="319"/>
        <v>0</v>
      </c>
      <c r="O594" s="136">
        <f t="shared" si="319"/>
        <v>0</v>
      </c>
      <c r="P594" s="136">
        <f t="shared" si="319"/>
        <v>0</v>
      </c>
      <c r="Q594" s="136">
        <f t="shared" si="319"/>
        <v>18000</v>
      </c>
      <c r="R594" s="136">
        <f t="shared" si="319"/>
        <v>0</v>
      </c>
      <c r="S594" s="136">
        <f t="shared" si="319"/>
        <v>0</v>
      </c>
      <c r="T594" s="136">
        <f t="shared" si="319"/>
        <v>0</v>
      </c>
      <c r="U594" s="136">
        <f t="shared" si="319"/>
        <v>0</v>
      </c>
      <c r="V594" s="136">
        <f t="shared" si="320"/>
        <v>230000</v>
      </c>
      <c r="W594" s="136">
        <f t="shared" si="320"/>
        <v>0</v>
      </c>
      <c r="X594" s="136">
        <f t="shared" si="320"/>
        <v>0</v>
      </c>
      <c r="Y594" s="136">
        <f t="shared" si="320"/>
        <v>1600</v>
      </c>
      <c r="Z594" s="136">
        <f t="shared" si="320"/>
        <v>6600</v>
      </c>
      <c r="AA594" s="136">
        <f t="shared" si="320"/>
        <v>0</v>
      </c>
      <c r="AB594" s="138">
        <f t="shared" si="320"/>
        <v>0</v>
      </c>
      <c r="ALC594" s="56"/>
      <c r="ALD594" s="56"/>
      <c r="ALE594" s="56"/>
      <c r="ALF594" s="56"/>
      <c r="ALG594" s="56"/>
      <c r="ALH594" s="56"/>
      <c r="ALI594" s="56"/>
      <c r="ALJ594" s="56"/>
      <c r="ALK594" s="56"/>
      <c r="ALL594" s="56"/>
      <c r="ALM594" s="56"/>
      <c r="ALN594" s="56"/>
      <c r="ALO594" s="56"/>
      <c r="ALP594" s="56"/>
      <c r="ALQ594" s="56"/>
      <c r="ALR594" s="56"/>
      <c r="ALS594" s="56"/>
      <c r="ALT594" s="56"/>
      <c r="ALU594" s="56"/>
      <c r="ALV594" s="56"/>
      <c r="ALW594" s="56"/>
      <c r="ALX594" s="56"/>
      <c r="ALY594" s="56"/>
      <c r="ALZ594" s="56"/>
      <c r="AMA594" s="56"/>
      <c r="AMB594" s="56"/>
      <c r="AMC594" s="56"/>
      <c r="AMD594" s="56"/>
      <c r="AME594" s="56"/>
      <c r="AMF594" s="56"/>
      <c r="AMG594" s="56"/>
      <c r="AMH594" s="56"/>
      <c r="AMI594" s="56"/>
      <c r="AMJ594" s="56"/>
    </row>
    <row r="595" spans="1:1024" s="133" customFormat="1" ht="37.5">
      <c r="A595" s="75"/>
      <c r="B595" s="113"/>
      <c r="C595" s="43" t="s">
        <v>94</v>
      </c>
      <c r="D595" s="110">
        <v>926</v>
      </c>
      <c r="E595" s="44" t="s">
        <v>14</v>
      </c>
      <c r="F595" s="44" t="s">
        <v>28</v>
      </c>
      <c r="G595" s="57">
        <v>5000000000</v>
      </c>
      <c r="H595" s="44"/>
      <c r="I595" s="136">
        <f t="shared" si="314"/>
        <v>1365000</v>
      </c>
      <c r="J595" s="136">
        <f>J596</f>
        <v>1303817.25</v>
      </c>
      <c r="K595" s="136">
        <f t="shared" si="310"/>
        <v>61182.75</v>
      </c>
      <c r="L595" s="137">
        <f t="shared" si="319"/>
        <v>1108800</v>
      </c>
      <c r="M595" s="137">
        <f t="shared" si="319"/>
        <v>0</v>
      </c>
      <c r="N595" s="137">
        <f t="shared" si="319"/>
        <v>0</v>
      </c>
      <c r="O595" s="136">
        <f t="shared" si="319"/>
        <v>0</v>
      </c>
      <c r="P595" s="136">
        <f t="shared" si="319"/>
        <v>0</v>
      </c>
      <c r="Q595" s="136">
        <f t="shared" si="319"/>
        <v>18000</v>
      </c>
      <c r="R595" s="136">
        <f t="shared" si="319"/>
        <v>0</v>
      </c>
      <c r="S595" s="136">
        <f t="shared" si="319"/>
        <v>0</v>
      </c>
      <c r="T595" s="136">
        <f t="shared" si="319"/>
        <v>0</v>
      </c>
      <c r="U595" s="136">
        <f t="shared" si="319"/>
        <v>0</v>
      </c>
      <c r="V595" s="136">
        <f t="shared" si="320"/>
        <v>230000</v>
      </c>
      <c r="W595" s="136">
        <f t="shared" si="320"/>
        <v>0</v>
      </c>
      <c r="X595" s="136">
        <f t="shared" si="320"/>
        <v>0</v>
      </c>
      <c r="Y595" s="136">
        <f t="shared" si="320"/>
        <v>1600</v>
      </c>
      <c r="Z595" s="136">
        <f t="shared" si="320"/>
        <v>6600</v>
      </c>
      <c r="AA595" s="136">
        <f t="shared" si="320"/>
        <v>0</v>
      </c>
      <c r="AB595" s="138">
        <f t="shared" si="320"/>
        <v>0</v>
      </c>
      <c r="ALC595" s="56"/>
      <c r="ALD595" s="56"/>
      <c r="ALE595" s="56"/>
      <c r="ALF595" s="56"/>
      <c r="ALG595" s="56"/>
      <c r="ALH595" s="56"/>
      <c r="ALI595" s="56"/>
      <c r="ALJ595" s="56"/>
      <c r="ALK595" s="56"/>
      <c r="ALL595" s="56"/>
      <c r="ALM595" s="56"/>
      <c r="ALN595" s="56"/>
      <c r="ALO595" s="56"/>
      <c r="ALP595" s="56"/>
      <c r="ALQ595" s="56"/>
      <c r="ALR595" s="56"/>
      <c r="ALS595" s="56"/>
      <c r="ALT595" s="56"/>
      <c r="ALU595" s="56"/>
      <c r="ALV595" s="56"/>
      <c r="ALW595" s="56"/>
      <c r="ALX595" s="56"/>
      <c r="ALY595" s="56"/>
      <c r="ALZ595" s="56"/>
      <c r="AMA595" s="56"/>
      <c r="AMB595" s="56"/>
      <c r="AMC595" s="56"/>
      <c r="AMD595" s="56"/>
      <c r="AME595" s="56"/>
      <c r="AMF595" s="56"/>
      <c r="AMG595" s="56"/>
      <c r="AMH595" s="56"/>
      <c r="AMI595" s="56"/>
      <c r="AMJ595" s="56"/>
    </row>
    <row r="596" spans="1:1024" s="133" customFormat="1" ht="37.5">
      <c r="A596" s="75"/>
      <c r="B596" s="113"/>
      <c r="C596" s="43" t="s">
        <v>112</v>
      </c>
      <c r="D596" s="110">
        <v>926</v>
      </c>
      <c r="E596" s="44" t="s">
        <v>14</v>
      </c>
      <c r="F596" s="44" t="s">
        <v>28</v>
      </c>
      <c r="G596" s="57">
        <v>5030000000</v>
      </c>
      <c r="H596" s="44"/>
      <c r="I596" s="136">
        <f t="shared" si="314"/>
        <v>1365000</v>
      </c>
      <c r="J596" s="136">
        <f>J597</f>
        <v>1303817.25</v>
      </c>
      <c r="K596" s="136">
        <f t="shared" si="310"/>
        <v>61182.75</v>
      </c>
      <c r="L596" s="137">
        <f t="shared" si="319"/>
        <v>1108800</v>
      </c>
      <c r="M596" s="137">
        <f t="shared" si="319"/>
        <v>0</v>
      </c>
      <c r="N596" s="137">
        <f t="shared" si="319"/>
        <v>0</v>
      </c>
      <c r="O596" s="136">
        <f t="shared" si="319"/>
        <v>0</v>
      </c>
      <c r="P596" s="136">
        <f t="shared" si="319"/>
        <v>0</v>
      </c>
      <c r="Q596" s="136">
        <f t="shared" si="319"/>
        <v>18000</v>
      </c>
      <c r="R596" s="136">
        <f t="shared" si="319"/>
        <v>0</v>
      </c>
      <c r="S596" s="136">
        <f t="shared" si="319"/>
        <v>0</v>
      </c>
      <c r="T596" s="136">
        <f t="shared" si="319"/>
        <v>0</v>
      </c>
      <c r="U596" s="136">
        <f t="shared" si="319"/>
        <v>0</v>
      </c>
      <c r="V596" s="136">
        <f t="shared" si="320"/>
        <v>230000</v>
      </c>
      <c r="W596" s="136">
        <f t="shared" si="320"/>
        <v>0</v>
      </c>
      <c r="X596" s="136">
        <f t="shared" si="320"/>
        <v>0</v>
      </c>
      <c r="Y596" s="136">
        <f t="shared" si="320"/>
        <v>1600</v>
      </c>
      <c r="Z596" s="136">
        <f t="shared" si="320"/>
        <v>6600</v>
      </c>
      <c r="AA596" s="136">
        <f t="shared" si="320"/>
        <v>0</v>
      </c>
      <c r="AB596" s="138">
        <f t="shared" si="320"/>
        <v>0</v>
      </c>
      <c r="ALC596" s="56"/>
      <c r="ALD596" s="56"/>
      <c r="ALE596" s="56"/>
      <c r="ALF596" s="56"/>
      <c r="ALG596" s="56"/>
      <c r="ALH596" s="56"/>
      <c r="ALI596" s="56"/>
      <c r="ALJ596" s="56"/>
      <c r="ALK596" s="56"/>
      <c r="ALL596" s="56"/>
      <c r="ALM596" s="56"/>
      <c r="ALN596" s="56"/>
      <c r="ALO596" s="56"/>
      <c r="ALP596" s="56"/>
      <c r="ALQ596" s="56"/>
      <c r="ALR596" s="56"/>
      <c r="ALS596" s="56"/>
      <c r="ALT596" s="56"/>
      <c r="ALU596" s="56"/>
      <c r="ALV596" s="56"/>
      <c r="ALW596" s="56"/>
      <c r="ALX596" s="56"/>
      <c r="ALY596" s="56"/>
      <c r="ALZ596" s="56"/>
      <c r="AMA596" s="56"/>
      <c r="AMB596" s="56"/>
      <c r="AMC596" s="56"/>
      <c r="AMD596" s="56"/>
      <c r="AME596" s="56"/>
      <c r="AMF596" s="56"/>
      <c r="AMG596" s="56"/>
      <c r="AMH596" s="56"/>
      <c r="AMI596" s="56"/>
      <c r="AMJ596" s="56"/>
    </row>
    <row r="597" spans="1:1024" s="133" customFormat="1" ht="37.5">
      <c r="A597" s="75"/>
      <c r="B597" s="113"/>
      <c r="C597" s="43" t="s">
        <v>113</v>
      </c>
      <c r="D597" s="110">
        <v>926</v>
      </c>
      <c r="E597" s="44" t="s">
        <v>14</v>
      </c>
      <c r="F597" s="44" t="s">
        <v>28</v>
      </c>
      <c r="G597" s="57">
        <v>5030010030</v>
      </c>
      <c r="H597" s="44"/>
      <c r="I597" s="136">
        <f t="shared" si="314"/>
        <v>1365000</v>
      </c>
      <c r="J597" s="136">
        <f>J598</f>
        <v>1303817.25</v>
      </c>
      <c r="K597" s="136">
        <f t="shared" si="310"/>
        <v>61182.75</v>
      </c>
      <c r="L597" s="137">
        <f t="shared" si="319"/>
        <v>1108800</v>
      </c>
      <c r="M597" s="137">
        <f t="shared" si="319"/>
        <v>0</v>
      </c>
      <c r="N597" s="137">
        <f t="shared" si="319"/>
        <v>0</v>
      </c>
      <c r="O597" s="136">
        <f t="shared" si="319"/>
        <v>0</v>
      </c>
      <c r="P597" s="136">
        <f t="shared" si="319"/>
        <v>0</v>
      </c>
      <c r="Q597" s="136">
        <f t="shared" si="319"/>
        <v>18000</v>
      </c>
      <c r="R597" s="136">
        <f t="shared" si="319"/>
        <v>0</v>
      </c>
      <c r="S597" s="136">
        <f t="shared" si="319"/>
        <v>0</v>
      </c>
      <c r="T597" s="136">
        <f t="shared" si="319"/>
        <v>0</v>
      </c>
      <c r="U597" s="136">
        <f t="shared" si="319"/>
        <v>0</v>
      </c>
      <c r="V597" s="136">
        <f t="shared" si="320"/>
        <v>230000</v>
      </c>
      <c r="W597" s="136">
        <f t="shared" si="320"/>
        <v>0</v>
      </c>
      <c r="X597" s="136">
        <f t="shared" si="320"/>
        <v>0</v>
      </c>
      <c r="Y597" s="136">
        <f t="shared" si="320"/>
        <v>1600</v>
      </c>
      <c r="Z597" s="136">
        <f t="shared" si="320"/>
        <v>6600</v>
      </c>
      <c r="AA597" s="136">
        <f t="shared" si="320"/>
        <v>0</v>
      </c>
      <c r="AB597" s="138">
        <f t="shared" si="320"/>
        <v>0</v>
      </c>
      <c r="ALC597" s="56"/>
      <c r="ALD597" s="56"/>
      <c r="ALE597" s="56"/>
      <c r="ALF597" s="56"/>
      <c r="ALG597" s="56"/>
      <c r="ALH597" s="56"/>
      <c r="ALI597" s="56"/>
      <c r="ALJ597" s="56"/>
      <c r="ALK597" s="56"/>
      <c r="ALL597" s="56"/>
      <c r="ALM597" s="56"/>
      <c r="ALN597" s="56"/>
      <c r="ALO597" s="56"/>
      <c r="ALP597" s="56"/>
      <c r="ALQ597" s="56"/>
      <c r="ALR597" s="56"/>
      <c r="ALS597" s="56"/>
      <c r="ALT597" s="56"/>
      <c r="ALU597" s="56"/>
      <c r="ALV597" s="56"/>
      <c r="ALW597" s="56"/>
      <c r="ALX597" s="56"/>
      <c r="ALY597" s="56"/>
      <c r="ALZ597" s="56"/>
      <c r="AMA597" s="56"/>
      <c r="AMB597" s="56"/>
      <c r="AMC597" s="56"/>
      <c r="AMD597" s="56"/>
      <c r="AME597" s="56"/>
      <c r="AMF597" s="56"/>
      <c r="AMG597" s="56"/>
      <c r="AMH597" s="56"/>
      <c r="AMI597" s="56"/>
      <c r="AMJ597" s="56"/>
    </row>
    <row r="598" spans="1:1024" s="133" customFormat="1" ht="37.5">
      <c r="A598" s="75"/>
      <c r="B598" s="113"/>
      <c r="C598" s="43" t="s">
        <v>100</v>
      </c>
      <c r="D598" s="110">
        <v>926</v>
      </c>
      <c r="E598" s="44" t="s">
        <v>14</v>
      </c>
      <c r="F598" s="44" t="s">
        <v>28</v>
      </c>
      <c r="G598" s="57">
        <v>5030010030</v>
      </c>
      <c r="H598" s="44" t="s">
        <v>101</v>
      </c>
      <c r="I598" s="136">
        <f t="shared" si="314"/>
        <v>1365000</v>
      </c>
      <c r="J598" s="136">
        <v>1303817.25</v>
      </c>
      <c r="K598" s="136">
        <f t="shared" si="310"/>
        <v>61182.75</v>
      </c>
      <c r="L598" s="137">
        <v>1108800</v>
      </c>
      <c r="M598" s="137"/>
      <c r="N598" s="137"/>
      <c r="O598" s="136"/>
      <c r="P598" s="136"/>
      <c r="Q598" s="136">
        <v>18000</v>
      </c>
      <c r="R598" s="136"/>
      <c r="S598" s="136"/>
      <c r="T598" s="136"/>
      <c r="U598" s="136"/>
      <c r="V598" s="136">
        <v>230000</v>
      </c>
      <c r="W598" s="136"/>
      <c r="X598" s="136"/>
      <c r="Y598" s="136">
        <v>1600</v>
      </c>
      <c r="Z598" s="136">
        <v>6600</v>
      </c>
      <c r="AA598" s="136"/>
      <c r="AB598" s="138"/>
      <c r="ALC598" s="56"/>
      <c r="ALD598" s="56"/>
      <c r="ALE598" s="56"/>
      <c r="ALF598" s="56"/>
      <c r="ALG598" s="56"/>
      <c r="ALH598" s="56"/>
      <c r="ALI598" s="56"/>
      <c r="ALJ598" s="56"/>
      <c r="ALK598" s="56"/>
      <c r="ALL598" s="56"/>
      <c r="ALM598" s="56"/>
      <c r="ALN598" s="56"/>
      <c r="ALO598" s="56"/>
      <c r="ALP598" s="56"/>
      <c r="ALQ598" s="56"/>
      <c r="ALR598" s="56"/>
      <c r="ALS598" s="56"/>
      <c r="ALT598" s="56"/>
      <c r="ALU598" s="56"/>
      <c r="ALV598" s="56"/>
      <c r="ALW598" s="56"/>
      <c r="ALX598" s="56"/>
      <c r="ALY598" s="56"/>
      <c r="ALZ598" s="56"/>
      <c r="AMA598" s="56"/>
      <c r="AMB598" s="56"/>
      <c r="AMC598" s="56"/>
      <c r="AMD598" s="56"/>
      <c r="AME598" s="56"/>
      <c r="AMF598" s="56"/>
      <c r="AMG598" s="56"/>
      <c r="AMH598" s="56"/>
      <c r="AMI598" s="56"/>
      <c r="AMJ598" s="56"/>
    </row>
    <row r="599" spans="1:1024" s="56" customFormat="1">
      <c r="A599" s="82"/>
      <c r="B599" s="113"/>
      <c r="C599" s="43" t="s">
        <v>50</v>
      </c>
      <c r="D599" s="110">
        <v>926</v>
      </c>
      <c r="E599" s="44" t="s">
        <v>51</v>
      </c>
      <c r="F599" s="44" t="s">
        <v>79</v>
      </c>
      <c r="G599" s="57"/>
      <c r="H599" s="81"/>
      <c r="I599" s="136">
        <f t="shared" si="314"/>
        <v>117594200</v>
      </c>
      <c r="J599" s="136">
        <f>J600+J616</f>
        <v>117594200</v>
      </c>
      <c r="K599" s="136">
        <f t="shared" si="310"/>
        <v>0</v>
      </c>
      <c r="L599" s="137">
        <f t="shared" ref="L599:AB599" si="321">L600+L616</f>
        <v>90947200</v>
      </c>
      <c r="M599" s="137">
        <f t="shared" si="321"/>
        <v>0</v>
      </c>
      <c r="N599" s="137">
        <f t="shared" si="321"/>
        <v>0</v>
      </c>
      <c r="O599" s="136">
        <f t="shared" si="321"/>
        <v>3592300</v>
      </c>
      <c r="P599" s="136">
        <f t="shared" si="321"/>
        <v>0</v>
      </c>
      <c r="Q599" s="136">
        <f t="shared" si="321"/>
        <v>4888400</v>
      </c>
      <c r="R599" s="136">
        <f t="shared" si="321"/>
        <v>0</v>
      </c>
      <c r="S599" s="136">
        <f t="shared" si="321"/>
        <v>0</v>
      </c>
      <c r="T599" s="136">
        <f t="shared" si="321"/>
        <v>1652100</v>
      </c>
      <c r="U599" s="136">
        <f t="shared" si="321"/>
        <v>2900700</v>
      </c>
      <c r="V599" s="136">
        <f t="shared" si="321"/>
        <v>3655600</v>
      </c>
      <c r="W599" s="136">
        <f t="shared" si="321"/>
        <v>6768000</v>
      </c>
      <c r="X599" s="136">
        <f t="shared" si="321"/>
        <v>0</v>
      </c>
      <c r="Y599" s="136">
        <f t="shared" si="321"/>
        <v>1881300</v>
      </c>
      <c r="Z599" s="136">
        <f t="shared" si="321"/>
        <v>228600</v>
      </c>
      <c r="AA599" s="136">
        <f t="shared" si="321"/>
        <v>1080000</v>
      </c>
      <c r="AB599" s="138">
        <f t="shared" si="321"/>
        <v>0</v>
      </c>
    </row>
    <row r="600" spans="1:1024" s="56" customFormat="1">
      <c r="A600" s="82"/>
      <c r="B600" s="113"/>
      <c r="C600" s="43" t="s">
        <v>411</v>
      </c>
      <c r="D600" s="110">
        <v>926</v>
      </c>
      <c r="E600" s="44" t="s">
        <v>51</v>
      </c>
      <c r="F600" s="44" t="s">
        <v>18</v>
      </c>
      <c r="G600" s="57"/>
      <c r="H600" s="81"/>
      <c r="I600" s="136">
        <f t="shared" si="314"/>
        <v>117109200</v>
      </c>
      <c r="J600" s="136">
        <f>J601</f>
        <v>117109200</v>
      </c>
      <c r="K600" s="136">
        <f t="shared" si="310"/>
        <v>0</v>
      </c>
      <c r="L600" s="137">
        <f t="shared" ref="L600:U601" si="322">L601</f>
        <v>90644500</v>
      </c>
      <c r="M600" s="137">
        <f t="shared" si="322"/>
        <v>0</v>
      </c>
      <c r="N600" s="137">
        <f t="shared" si="322"/>
        <v>0</v>
      </c>
      <c r="O600" s="136">
        <f t="shared" si="322"/>
        <v>3520000</v>
      </c>
      <c r="P600" s="136">
        <f t="shared" si="322"/>
        <v>0</v>
      </c>
      <c r="Q600" s="136">
        <f t="shared" si="322"/>
        <v>4888400</v>
      </c>
      <c r="R600" s="136">
        <f t="shared" si="322"/>
        <v>0</v>
      </c>
      <c r="S600" s="136">
        <f t="shared" si="322"/>
        <v>0</v>
      </c>
      <c r="T600" s="136">
        <f t="shared" si="322"/>
        <v>1652100</v>
      </c>
      <c r="U600" s="136">
        <f t="shared" si="322"/>
        <v>2900700</v>
      </c>
      <c r="V600" s="136">
        <f t="shared" ref="V600:AE601" si="323">V601</f>
        <v>3655600</v>
      </c>
      <c r="W600" s="136">
        <f t="shared" si="323"/>
        <v>6768000</v>
      </c>
      <c r="X600" s="136">
        <f t="shared" si="323"/>
        <v>0</v>
      </c>
      <c r="Y600" s="136">
        <f t="shared" si="323"/>
        <v>1771300</v>
      </c>
      <c r="Z600" s="136">
        <f t="shared" si="323"/>
        <v>228600</v>
      </c>
      <c r="AA600" s="136">
        <f t="shared" si="323"/>
        <v>1080000</v>
      </c>
      <c r="AB600" s="138">
        <f t="shared" si="323"/>
        <v>0</v>
      </c>
    </row>
    <row r="601" spans="1:1024" s="56" customFormat="1">
      <c r="A601" s="82"/>
      <c r="B601" s="113"/>
      <c r="C601" s="43" t="s">
        <v>162</v>
      </c>
      <c r="D601" s="110">
        <v>926</v>
      </c>
      <c r="E601" s="44" t="s">
        <v>51</v>
      </c>
      <c r="F601" s="44" t="s">
        <v>18</v>
      </c>
      <c r="G601" s="57">
        <v>5800000000</v>
      </c>
      <c r="H601" s="81"/>
      <c r="I601" s="136">
        <f t="shared" si="314"/>
        <v>117109200</v>
      </c>
      <c r="J601" s="136">
        <f>J602</f>
        <v>117109200</v>
      </c>
      <c r="K601" s="136">
        <f t="shared" si="310"/>
        <v>0</v>
      </c>
      <c r="L601" s="137">
        <f t="shared" si="322"/>
        <v>90644500</v>
      </c>
      <c r="M601" s="137">
        <f t="shared" si="322"/>
        <v>0</v>
      </c>
      <c r="N601" s="137">
        <f t="shared" si="322"/>
        <v>0</v>
      </c>
      <c r="O601" s="136">
        <f t="shared" si="322"/>
        <v>3520000</v>
      </c>
      <c r="P601" s="136">
        <f t="shared" si="322"/>
        <v>0</v>
      </c>
      <c r="Q601" s="136">
        <f t="shared" si="322"/>
        <v>4888400</v>
      </c>
      <c r="R601" s="136">
        <f t="shared" si="322"/>
        <v>0</v>
      </c>
      <c r="S601" s="136">
        <f t="shared" si="322"/>
        <v>0</v>
      </c>
      <c r="T601" s="136">
        <f t="shared" si="322"/>
        <v>1652100</v>
      </c>
      <c r="U601" s="136">
        <f t="shared" si="322"/>
        <v>2900700</v>
      </c>
      <c r="V601" s="136">
        <f t="shared" si="323"/>
        <v>3655600</v>
      </c>
      <c r="W601" s="136">
        <f t="shared" si="323"/>
        <v>6768000</v>
      </c>
      <c r="X601" s="136">
        <f t="shared" si="323"/>
        <v>0</v>
      </c>
      <c r="Y601" s="136">
        <f t="shared" si="323"/>
        <v>1771300</v>
      </c>
      <c r="Z601" s="136">
        <f t="shared" si="323"/>
        <v>228600</v>
      </c>
      <c r="AA601" s="136">
        <f t="shared" si="323"/>
        <v>1080000</v>
      </c>
      <c r="AB601" s="138">
        <f t="shared" si="323"/>
        <v>0</v>
      </c>
    </row>
    <row r="602" spans="1:1024" s="56" customFormat="1">
      <c r="A602" s="82"/>
      <c r="B602" s="113"/>
      <c r="C602" s="43" t="s">
        <v>193</v>
      </c>
      <c r="D602" s="110">
        <v>926</v>
      </c>
      <c r="E602" s="44" t="s">
        <v>51</v>
      </c>
      <c r="F602" s="44" t="s">
        <v>18</v>
      </c>
      <c r="G602" s="57">
        <v>5820000000</v>
      </c>
      <c r="H602" s="81"/>
      <c r="I602" s="136">
        <f t="shared" si="314"/>
        <v>117109200</v>
      </c>
      <c r="J602" s="136">
        <f>J603+J607+J605+J611+J613</f>
        <v>117109200</v>
      </c>
      <c r="K602" s="136">
        <f t="shared" si="310"/>
        <v>0</v>
      </c>
      <c r="L602" s="137">
        <f>L603+L607</f>
        <v>90644500</v>
      </c>
      <c r="M602" s="137">
        <f>M603+M607</f>
        <v>0</v>
      </c>
      <c r="N602" s="137">
        <f>N603+N607</f>
        <v>0</v>
      </c>
      <c r="O602" s="136">
        <f>O603+O607+O613</f>
        <v>3520000</v>
      </c>
      <c r="P602" s="136">
        <f>P603+P607+P605</f>
        <v>0</v>
      </c>
      <c r="Q602" s="136">
        <f>Q603+Q607</f>
        <v>4888400</v>
      </c>
      <c r="R602" s="136">
        <f>R603+R607+R605</f>
        <v>0</v>
      </c>
      <c r="S602" s="136">
        <f>S603+S607+S605</f>
        <v>0</v>
      </c>
      <c r="T602" s="136">
        <f>T603+T607+T605+T609</f>
        <v>1652100</v>
      </c>
      <c r="U602" s="136">
        <f>U603+U607+U605+U609+U611</f>
        <v>2900700</v>
      </c>
      <c r="V602" s="136">
        <f>V603+V607+V605+V611</f>
        <v>3655600</v>
      </c>
      <c r="W602" s="136">
        <f>W603+W607+W605</f>
        <v>6768000</v>
      </c>
      <c r="X602" s="136">
        <f>X603+X607+X605</f>
        <v>0</v>
      </c>
      <c r="Y602" s="136">
        <f>Y603+Y607+Y605+Y609+Y611</f>
        <v>1771300</v>
      </c>
      <c r="Z602" s="136">
        <f>Z603+Z607+Z605</f>
        <v>228600</v>
      </c>
      <c r="AA602" s="136">
        <f>AA603+AA607+AA605+AA611+AA613</f>
        <v>1080000</v>
      </c>
      <c r="AB602" s="138">
        <f>AB603+AB607+AB605</f>
        <v>0</v>
      </c>
    </row>
    <row r="603" spans="1:1024" s="56" customFormat="1" ht="37.5">
      <c r="A603" s="82"/>
      <c r="B603" s="113"/>
      <c r="C603" s="43" t="s">
        <v>127</v>
      </c>
      <c r="D603" s="110">
        <v>926</v>
      </c>
      <c r="E603" s="44" t="s">
        <v>51</v>
      </c>
      <c r="F603" s="44" t="s">
        <v>18</v>
      </c>
      <c r="G603" s="57">
        <v>5820000590</v>
      </c>
      <c r="H603" s="81"/>
      <c r="I603" s="136">
        <f t="shared" si="314"/>
        <v>109963158.11</v>
      </c>
      <c r="J603" s="136">
        <f>J604</f>
        <v>109963158.11</v>
      </c>
      <c r="K603" s="136">
        <f t="shared" si="310"/>
        <v>0</v>
      </c>
      <c r="L603" s="137">
        <f t="shared" ref="L603:AB603" si="324">L604</f>
        <v>90517300</v>
      </c>
      <c r="M603" s="137">
        <f t="shared" si="324"/>
        <v>0</v>
      </c>
      <c r="N603" s="137">
        <f t="shared" si="324"/>
        <v>0</v>
      </c>
      <c r="O603" s="136">
        <f t="shared" si="324"/>
        <v>0</v>
      </c>
      <c r="P603" s="136">
        <f t="shared" si="324"/>
        <v>-767000</v>
      </c>
      <c r="Q603" s="136">
        <f t="shared" si="324"/>
        <v>4888400</v>
      </c>
      <c r="R603" s="136">
        <f t="shared" si="324"/>
        <v>0</v>
      </c>
      <c r="S603" s="136">
        <f t="shared" si="324"/>
        <v>0</v>
      </c>
      <c r="T603" s="136">
        <f t="shared" si="324"/>
        <v>-1745800</v>
      </c>
      <c r="U603" s="136">
        <f t="shared" si="324"/>
        <v>2900700</v>
      </c>
      <c r="V603" s="136">
        <f t="shared" si="324"/>
        <v>3655600</v>
      </c>
      <c r="W603" s="136">
        <f t="shared" si="324"/>
        <v>6768000</v>
      </c>
      <c r="X603" s="136">
        <f t="shared" si="324"/>
        <v>0</v>
      </c>
      <c r="Y603" s="136">
        <f t="shared" si="324"/>
        <v>1771447.19</v>
      </c>
      <c r="Z603" s="136">
        <f t="shared" si="324"/>
        <v>228600</v>
      </c>
      <c r="AA603" s="136">
        <f t="shared" si="324"/>
        <v>1745910.92</v>
      </c>
      <c r="AB603" s="138">
        <f t="shared" si="324"/>
        <v>0</v>
      </c>
    </row>
    <row r="604" spans="1:1024" s="56" customFormat="1" ht="37.5">
      <c r="A604" s="82"/>
      <c r="B604" s="113"/>
      <c r="C604" s="43" t="s">
        <v>166</v>
      </c>
      <c r="D604" s="110">
        <v>926</v>
      </c>
      <c r="E604" s="44" t="s">
        <v>51</v>
      </c>
      <c r="F604" s="44" t="s">
        <v>18</v>
      </c>
      <c r="G604" s="57">
        <v>5820000590</v>
      </c>
      <c r="H604" s="81">
        <v>600</v>
      </c>
      <c r="I604" s="136">
        <f t="shared" si="314"/>
        <v>109963158.11</v>
      </c>
      <c r="J604" s="136">
        <v>109963158.11</v>
      </c>
      <c r="K604" s="136">
        <f t="shared" si="310"/>
        <v>0</v>
      </c>
      <c r="L604" s="137">
        <v>90517300</v>
      </c>
      <c r="M604" s="137"/>
      <c r="N604" s="137"/>
      <c r="O604" s="136"/>
      <c r="P604" s="136">
        <v>-767000</v>
      </c>
      <c r="Q604" s="136">
        <v>4888400</v>
      </c>
      <c r="R604" s="136"/>
      <c r="S604" s="136"/>
      <c r="T604" s="136">
        <v>-1745800</v>
      </c>
      <c r="U604" s="136">
        <v>2900700</v>
      </c>
      <c r="V604" s="136">
        <f>3397900-230000+487700</f>
        <v>3655600</v>
      </c>
      <c r="W604" s="136">
        <v>6768000</v>
      </c>
      <c r="X604" s="136"/>
      <c r="Y604" s="136">
        <v>1771447.19</v>
      </c>
      <c r="Z604" s="136">
        <v>228600</v>
      </c>
      <c r="AA604" s="136">
        <v>1745910.92</v>
      </c>
      <c r="AB604" s="138"/>
    </row>
    <row r="605" spans="1:1024" s="56" customFormat="1" ht="37.5">
      <c r="A605" s="82"/>
      <c r="B605" s="113"/>
      <c r="C605" s="43" t="s">
        <v>165</v>
      </c>
      <c r="D605" s="110">
        <v>926</v>
      </c>
      <c r="E605" s="44" t="s">
        <v>51</v>
      </c>
      <c r="F605" s="44" t="s">
        <v>18</v>
      </c>
      <c r="G605" s="57">
        <v>5820009010</v>
      </c>
      <c r="H605" s="81"/>
      <c r="I605" s="136">
        <f t="shared" si="314"/>
        <v>927000</v>
      </c>
      <c r="J605" s="136">
        <f>J606</f>
        <v>927000</v>
      </c>
      <c r="K605" s="136">
        <f t="shared" si="310"/>
        <v>0</v>
      </c>
      <c r="L605" s="137"/>
      <c r="M605" s="137"/>
      <c r="N605" s="137"/>
      <c r="O605" s="136"/>
      <c r="P605" s="136">
        <f>P606</f>
        <v>767000</v>
      </c>
      <c r="Q605" s="136"/>
      <c r="R605" s="136">
        <f t="shared" ref="R605:AB605" si="325">R606</f>
        <v>0</v>
      </c>
      <c r="S605" s="136">
        <f t="shared" si="325"/>
        <v>0</v>
      </c>
      <c r="T605" s="136">
        <f t="shared" si="325"/>
        <v>0</v>
      </c>
      <c r="U605" s="136">
        <f t="shared" si="325"/>
        <v>0</v>
      </c>
      <c r="V605" s="136">
        <f t="shared" si="325"/>
        <v>0</v>
      </c>
      <c r="W605" s="136">
        <f t="shared" si="325"/>
        <v>0</v>
      </c>
      <c r="X605" s="136">
        <f t="shared" si="325"/>
        <v>0</v>
      </c>
      <c r="Y605" s="136">
        <f t="shared" si="325"/>
        <v>0</v>
      </c>
      <c r="Z605" s="136">
        <f t="shared" si="325"/>
        <v>0</v>
      </c>
      <c r="AA605" s="136">
        <f t="shared" si="325"/>
        <v>160000</v>
      </c>
      <c r="AB605" s="138">
        <f t="shared" si="325"/>
        <v>0</v>
      </c>
    </row>
    <row r="606" spans="1:1024" s="56" customFormat="1" ht="37.5">
      <c r="A606" s="82"/>
      <c r="B606" s="113"/>
      <c r="C606" s="43" t="s">
        <v>166</v>
      </c>
      <c r="D606" s="110">
        <v>926</v>
      </c>
      <c r="E606" s="44" t="s">
        <v>51</v>
      </c>
      <c r="F606" s="44" t="s">
        <v>18</v>
      </c>
      <c r="G606" s="57">
        <v>5820009010</v>
      </c>
      <c r="H606" s="81">
        <v>600</v>
      </c>
      <c r="I606" s="136">
        <f t="shared" si="314"/>
        <v>927000</v>
      </c>
      <c r="J606" s="136">
        <v>927000</v>
      </c>
      <c r="K606" s="136">
        <f t="shared" si="310"/>
        <v>0</v>
      </c>
      <c r="L606" s="137"/>
      <c r="M606" s="137"/>
      <c r="N606" s="137"/>
      <c r="O606" s="136"/>
      <c r="P606" s="136">
        <v>767000</v>
      </c>
      <c r="Q606" s="136"/>
      <c r="R606" s="136"/>
      <c r="S606" s="136"/>
      <c r="T606" s="136"/>
      <c r="U606" s="136"/>
      <c r="V606" s="136"/>
      <c r="W606" s="136"/>
      <c r="X606" s="136"/>
      <c r="Y606" s="136"/>
      <c r="Z606" s="136"/>
      <c r="AA606" s="136">
        <v>160000</v>
      </c>
      <c r="AB606" s="138"/>
    </row>
    <row r="607" spans="1:1024" s="56" customFormat="1" ht="112.7" customHeight="1">
      <c r="A607" s="82"/>
      <c r="B607" s="113"/>
      <c r="C607" s="43" t="s">
        <v>169</v>
      </c>
      <c r="D607" s="110">
        <v>926</v>
      </c>
      <c r="E607" s="44" t="s">
        <v>51</v>
      </c>
      <c r="F607" s="44" t="s">
        <v>18</v>
      </c>
      <c r="G607" s="57">
        <v>5820060820</v>
      </c>
      <c r="H607" s="81"/>
      <c r="I607" s="136">
        <f t="shared" si="314"/>
        <v>127200</v>
      </c>
      <c r="J607" s="136">
        <f>J608</f>
        <v>127200</v>
      </c>
      <c r="K607" s="136">
        <f t="shared" ref="K607:K638" si="326">I607-J607</f>
        <v>0</v>
      </c>
      <c r="L607" s="137">
        <f t="shared" ref="L607:AB607" si="327">L608</f>
        <v>127200</v>
      </c>
      <c r="M607" s="137">
        <f t="shared" si="327"/>
        <v>0</v>
      </c>
      <c r="N607" s="137">
        <f t="shared" si="327"/>
        <v>0</v>
      </c>
      <c r="O607" s="136">
        <f t="shared" si="327"/>
        <v>0</v>
      </c>
      <c r="P607" s="136">
        <f t="shared" si="327"/>
        <v>0</v>
      </c>
      <c r="Q607" s="136">
        <f t="shared" si="327"/>
        <v>0</v>
      </c>
      <c r="R607" s="136">
        <f t="shared" si="327"/>
        <v>0</v>
      </c>
      <c r="S607" s="136">
        <f t="shared" si="327"/>
        <v>0</v>
      </c>
      <c r="T607" s="136">
        <f t="shared" si="327"/>
        <v>0</v>
      </c>
      <c r="U607" s="136">
        <f t="shared" si="327"/>
        <v>0</v>
      </c>
      <c r="V607" s="136">
        <f t="shared" si="327"/>
        <v>0</v>
      </c>
      <c r="W607" s="136">
        <f t="shared" si="327"/>
        <v>0</v>
      </c>
      <c r="X607" s="136">
        <f t="shared" si="327"/>
        <v>0</v>
      </c>
      <c r="Y607" s="136">
        <f t="shared" si="327"/>
        <v>0</v>
      </c>
      <c r="Z607" s="136">
        <f t="shared" si="327"/>
        <v>0</v>
      </c>
      <c r="AA607" s="136">
        <f t="shared" si="327"/>
        <v>0</v>
      </c>
      <c r="AB607" s="138">
        <f t="shared" si="327"/>
        <v>0</v>
      </c>
    </row>
    <row r="608" spans="1:1024" s="56" customFormat="1" ht="37.35" customHeight="1">
      <c r="A608" s="82"/>
      <c r="B608" s="113"/>
      <c r="C608" s="43" t="s">
        <v>166</v>
      </c>
      <c r="D608" s="110">
        <v>926</v>
      </c>
      <c r="E608" s="44" t="s">
        <v>51</v>
      </c>
      <c r="F608" s="44" t="s">
        <v>18</v>
      </c>
      <c r="G608" s="57">
        <v>5820060820</v>
      </c>
      <c r="H608" s="81">
        <v>600</v>
      </c>
      <c r="I608" s="136">
        <f t="shared" si="314"/>
        <v>127200</v>
      </c>
      <c r="J608" s="136">
        <v>127200</v>
      </c>
      <c r="K608" s="136">
        <f t="shared" si="326"/>
        <v>0</v>
      </c>
      <c r="L608" s="137">
        <v>127200</v>
      </c>
      <c r="M608" s="137"/>
      <c r="N608" s="137"/>
      <c r="O608" s="136"/>
      <c r="P608" s="136"/>
      <c r="Q608" s="136"/>
      <c r="R608" s="136"/>
      <c r="S608" s="136"/>
      <c r="T608" s="136"/>
      <c r="U608" s="136"/>
      <c r="V608" s="136"/>
      <c r="W608" s="136"/>
      <c r="X608" s="136"/>
      <c r="Y608" s="136"/>
      <c r="Z608" s="136"/>
      <c r="AA608" s="136"/>
      <c r="AB608" s="138"/>
    </row>
    <row r="609" spans="1:28" s="56" customFormat="1" ht="37.35" hidden="1" customHeight="1">
      <c r="A609" s="82"/>
      <c r="B609" s="113"/>
      <c r="C609" s="43" t="s">
        <v>172</v>
      </c>
      <c r="D609" s="110">
        <v>926</v>
      </c>
      <c r="E609" s="44" t="s">
        <v>51</v>
      </c>
      <c r="F609" s="44" t="s">
        <v>18</v>
      </c>
      <c r="G609" s="57">
        <v>5820062980</v>
      </c>
      <c r="H609" s="81"/>
      <c r="I609" s="136">
        <f t="shared" si="314"/>
        <v>0</v>
      </c>
      <c r="J609" s="136"/>
      <c r="K609" s="136"/>
      <c r="L609" s="137"/>
      <c r="M609" s="137"/>
      <c r="N609" s="137"/>
      <c r="O609" s="136"/>
      <c r="P609" s="136"/>
      <c r="Q609" s="136"/>
      <c r="R609" s="136"/>
      <c r="S609" s="136"/>
      <c r="T609" s="136">
        <f>T610</f>
        <v>3397900</v>
      </c>
      <c r="U609" s="136">
        <f>U610</f>
        <v>-3397900</v>
      </c>
      <c r="V609" s="136"/>
      <c r="W609" s="136"/>
      <c r="X609" s="136"/>
      <c r="Y609" s="136"/>
      <c r="Z609" s="136"/>
      <c r="AA609" s="136"/>
      <c r="AB609" s="138"/>
    </row>
    <row r="610" spans="1:28" s="56" customFormat="1" ht="37.35" hidden="1" customHeight="1">
      <c r="A610" s="82"/>
      <c r="B610" s="113"/>
      <c r="C610" s="43" t="s">
        <v>166</v>
      </c>
      <c r="D610" s="110">
        <v>926</v>
      </c>
      <c r="E610" s="44" t="s">
        <v>51</v>
      </c>
      <c r="F610" s="44" t="s">
        <v>18</v>
      </c>
      <c r="G610" s="57">
        <v>5820062980</v>
      </c>
      <c r="H610" s="81">
        <v>600</v>
      </c>
      <c r="I610" s="136">
        <f t="shared" si="314"/>
        <v>0</v>
      </c>
      <c r="J610" s="136"/>
      <c r="K610" s="136"/>
      <c r="L610" s="137"/>
      <c r="M610" s="137"/>
      <c r="N610" s="137"/>
      <c r="O610" s="136"/>
      <c r="P610" s="136"/>
      <c r="Q610" s="136"/>
      <c r="R610" s="136"/>
      <c r="S610" s="136"/>
      <c r="T610" s="136">
        <v>3397900</v>
      </c>
      <c r="U610" s="136">
        <v>-3397900</v>
      </c>
      <c r="V610" s="136"/>
      <c r="W610" s="136"/>
      <c r="X610" s="136"/>
      <c r="Y610" s="136"/>
      <c r="Z610" s="136"/>
      <c r="AA610" s="136"/>
      <c r="AB610" s="138"/>
    </row>
    <row r="611" spans="1:28" s="56" customFormat="1" ht="93.75">
      <c r="A611" s="82"/>
      <c r="B611" s="113"/>
      <c r="C611" s="43" t="s">
        <v>197</v>
      </c>
      <c r="D611" s="110">
        <v>926</v>
      </c>
      <c r="E611" s="44" t="s">
        <v>51</v>
      </c>
      <c r="F611" s="44" t="s">
        <v>18</v>
      </c>
      <c r="G611" s="57" t="s">
        <v>198</v>
      </c>
      <c r="H611" s="81"/>
      <c r="I611" s="136">
        <f t="shared" si="314"/>
        <v>3397752.81</v>
      </c>
      <c r="J611" s="136">
        <f>J612</f>
        <v>3397752.81</v>
      </c>
      <c r="K611" s="136">
        <f t="shared" ref="K611:K648" si="328">I611-J611</f>
        <v>0</v>
      </c>
      <c r="L611" s="137"/>
      <c r="M611" s="137"/>
      <c r="N611" s="137"/>
      <c r="O611" s="136"/>
      <c r="P611" s="136"/>
      <c r="Q611" s="136"/>
      <c r="R611" s="136"/>
      <c r="S611" s="136"/>
      <c r="T611" s="136"/>
      <c r="U611" s="136">
        <f>U612</f>
        <v>3397900</v>
      </c>
      <c r="V611" s="136">
        <f>V612</f>
        <v>0</v>
      </c>
      <c r="W611" s="136"/>
      <c r="X611" s="136"/>
      <c r="Y611" s="136">
        <f>Y612</f>
        <v>-147.19</v>
      </c>
      <c r="Z611" s="136"/>
      <c r="AA611" s="136">
        <f>AA612</f>
        <v>0</v>
      </c>
      <c r="AB611" s="138"/>
    </row>
    <row r="612" spans="1:28" s="56" customFormat="1" ht="37.35" customHeight="1">
      <c r="A612" s="82"/>
      <c r="B612" s="113"/>
      <c r="C612" s="43" t="s">
        <v>166</v>
      </c>
      <c r="D612" s="110">
        <v>926</v>
      </c>
      <c r="E612" s="44" t="s">
        <v>51</v>
      </c>
      <c r="F612" s="44" t="s">
        <v>18</v>
      </c>
      <c r="G612" s="57" t="s">
        <v>198</v>
      </c>
      <c r="H612" s="81">
        <v>600</v>
      </c>
      <c r="I612" s="136">
        <f t="shared" si="314"/>
        <v>3397752.81</v>
      </c>
      <c r="J612" s="136">
        <v>3397752.81</v>
      </c>
      <c r="K612" s="136">
        <f t="shared" si="328"/>
        <v>0</v>
      </c>
      <c r="L612" s="137"/>
      <c r="M612" s="137"/>
      <c r="N612" s="137"/>
      <c r="O612" s="136"/>
      <c r="P612" s="136"/>
      <c r="Q612" s="136"/>
      <c r="R612" s="136"/>
      <c r="S612" s="136"/>
      <c r="T612" s="136"/>
      <c r="U612" s="136">
        <v>3397900</v>
      </c>
      <c r="V612" s="136">
        <f>-3397900+373900+3024000</f>
        <v>0</v>
      </c>
      <c r="W612" s="136"/>
      <c r="X612" s="136"/>
      <c r="Y612" s="136">
        <v>-147.19</v>
      </c>
      <c r="Z612" s="136"/>
      <c r="AA612" s="136"/>
      <c r="AB612" s="138"/>
    </row>
    <row r="613" spans="1:28" s="56" customFormat="1" ht="79.900000000000006" customHeight="1">
      <c r="A613" s="82"/>
      <c r="B613" s="113"/>
      <c r="C613" s="43" t="s">
        <v>199</v>
      </c>
      <c r="D613" s="110">
        <v>926</v>
      </c>
      <c r="E613" s="44" t="s">
        <v>51</v>
      </c>
      <c r="F613" s="44" t="s">
        <v>18</v>
      </c>
      <c r="G613" s="57">
        <v>5820100000</v>
      </c>
      <c r="H613" s="81"/>
      <c r="I613" s="136">
        <f t="shared" si="314"/>
        <v>2694089.08</v>
      </c>
      <c r="J613" s="136">
        <f>J614</f>
        <v>2694089.08</v>
      </c>
      <c r="K613" s="136">
        <f t="shared" si="328"/>
        <v>0</v>
      </c>
      <c r="L613" s="137"/>
      <c r="M613" s="137"/>
      <c r="N613" s="137"/>
      <c r="O613" s="136">
        <f t="shared" ref="O613:AB614" si="329">O614</f>
        <v>3520000</v>
      </c>
      <c r="P613" s="136">
        <f t="shared" si="329"/>
        <v>0</v>
      </c>
      <c r="Q613" s="136">
        <f t="shared" si="329"/>
        <v>0</v>
      </c>
      <c r="R613" s="136">
        <f t="shared" si="329"/>
        <v>0</v>
      </c>
      <c r="S613" s="136">
        <f t="shared" si="329"/>
        <v>0</v>
      </c>
      <c r="T613" s="136">
        <f t="shared" si="329"/>
        <v>0</v>
      </c>
      <c r="U613" s="136">
        <f t="shared" si="329"/>
        <v>0</v>
      </c>
      <c r="V613" s="136">
        <f t="shared" si="329"/>
        <v>0</v>
      </c>
      <c r="W613" s="136">
        <f t="shared" si="329"/>
        <v>0</v>
      </c>
      <c r="X613" s="136">
        <f t="shared" si="329"/>
        <v>0</v>
      </c>
      <c r="Y613" s="136">
        <f t="shared" si="329"/>
        <v>0</v>
      </c>
      <c r="Z613" s="136">
        <f t="shared" si="329"/>
        <v>0</v>
      </c>
      <c r="AA613" s="136">
        <f t="shared" si="329"/>
        <v>-825910.92</v>
      </c>
      <c r="AB613" s="138">
        <f t="shared" si="329"/>
        <v>0</v>
      </c>
    </row>
    <row r="614" spans="1:28" s="56" customFormat="1" ht="37.5">
      <c r="A614" s="82"/>
      <c r="B614" s="113"/>
      <c r="C614" s="43" t="s">
        <v>127</v>
      </c>
      <c r="D614" s="110">
        <v>926</v>
      </c>
      <c r="E614" s="44" t="s">
        <v>51</v>
      </c>
      <c r="F614" s="44" t="s">
        <v>18</v>
      </c>
      <c r="G614" s="57">
        <v>5820100590</v>
      </c>
      <c r="H614" s="81"/>
      <c r="I614" s="136">
        <f t="shared" si="314"/>
        <v>2694089.08</v>
      </c>
      <c r="J614" s="136">
        <f>J615</f>
        <v>2694089.08</v>
      </c>
      <c r="K614" s="136">
        <f t="shared" si="328"/>
        <v>0</v>
      </c>
      <c r="L614" s="137"/>
      <c r="M614" s="137"/>
      <c r="N614" s="137"/>
      <c r="O614" s="136">
        <f t="shared" si="329"/>
        <v>3520000</v>
      </c>
      <c r="P614" s="136">
        <f t="shared" si="329"/>
        <v>0</v>
      </c>
      <c r="Q614" s="136">
        <f t="shared" si="329"/>
        <v>0</v>
      </c>
      <c r="R614" s="136">
        <f t="shared" si="329"/>
        <v>0</v>
      </c>
      <c r="S614" s="136">
        <f t="shared" si="329"/>
        <v>0</v>
      </c>
      <c r="T614" s="136">
        <f t="shared" si="329"/>
        <v>0</v>
      </c>
      <c r="U614" s="136">
        <f t="shared" si="329"/>
        <v>0</v>
      </c>
      <c r="V614" s="136">
        <f t="shared" si="329"/>
        <v>0</v>
      </c>
      <c r="W614" s="136">
        <f t="shared" si="329"/>
        <v>0</v>
      </c>
      <c r="X614" s="136">
        <f t="shared" si="329"/>
        <v>0</v>
      </c>
      <c r="Y614" s="136">
        <f t="shared" si="329"/>
        <v>0</v>
      </c>
      <c r="Z614" s="136">
        <f t="shared" si="329"/>
        <v>0</v>
      </c>
      <c r="AA614" s="136">
        <f t="shared" si="329"/>
        <v>-825910.92</v>
      </c>
      <c r="AB614" s="138">
        <f t="shared" si="329"/>
        <v>0</v>
      </c>
    </row>
    <row r="615" spans="1:28" s="56" customFormat="1" ht="37.5">
      <c r="A615" s="82"/>
      <c r="B615" s="113"/>
      <c r="C615" s="43" t="s">
        <v>166</v>
      </c>
      <c r="D615" s="110">
        <v>926</v>
      </c>
      <c r="E615" s="44" t="s">
        <v>51</v>
      </c>
      <c r="F615" s="44" t="s">
        <v>18</v>
      </c>
      <c r="G615" s="57">
        <v>5820100590</v>
      </c>
      <c r="H615" s="81">
        <v>600</v>
      </c>
      <c r="I615" s="136">
        <f t="shared" si="314"/>
        <v>2694089.08</v>
      </c>
      <c r="J615" s="136">
        <v>2694089.08</v>
      </c>
      <c r="K615" s="136">
        <f t="shared" si="328"/>
        <v>0</v>
      </c>
      <c r="L615" s="137"/>
      <c r="M615" s="137"/>
      <c r="N615" s="137"/>
      <c r="O615" s="136">
        <v>3520000</v>
      </c>
      <c r="P615" s="136"/>
      <c r="Q615" s="136"/>
      <c r="R615" s="136"/>
      <c r="S615" s="136"/>
      <c r="T615" s="136"/>
      <c r="U615" s="136"/>
      <c r="V615" s="136"/>
      <c r="W615" s="136"/>
      <c r="X615" s="136"/>
      <c r="Y615" s="136"/>
      <c r="Z615" s="136"/>
      <c r="AA615" s="136">
        <v>-825910.92</v>
      </c>
      <c r="AB615" s="138"/>
    </row>
    <row r="616" spans="1:28" s="56" customFormat="1">
      <c r="A616" s="82"/>
      <c r="B616" s="113"/>
      <c r="C616" s="43" t="s">
        <v>56</v>
      </c>
      <c r="D616" s="110">
        <v>926</v>
      </c>
      <c r="E616" s="44" t="s">
        <v>51</v>
      </c>
      <c r="F616" s="44" t="s">
        <v>32</v>
      </c>
      <c r="G616" s="57"/>
      <c r="H616" s="81"/>
      <c r="I616" s="136">
        <f t="shared" si="314"/>
        <v>485000</v>
      </c>
      <c r="J616" s="136">
        <f>J617+J621+J625</f>
        <v>485000</v>
      </c>
      <c r="K616" s="136">
        <f t="shared" si="328"/>
        <v>0</v>
      </c>
      <c r="L616" s="137">
        <f t="shared" ref="L616:N619" si="330">L617</f>
        <v>302700</v>
      </c>
      <c r="M616" s="137">
        <f t="shared" si="330"/>
        <v>0</v>
      </c>
      <c r="N616" s="137">
        <f t="shared" si="330"/>
        <v>0</v>
      </c>
      <c r="O616" s="136">
        <f>O617+O625</f>
        <v>72300</v>
      </c>
      <c r="P616" s="136">
        <f t="shared" ref="P616:X619" si="331">P617</f>
        <v>0</v>
      </c>
      <c r="Q616" s="136">
        <f t="shared" si="331"/>
        <v>0</v>
      </c>
      <c r="R616" s="136">
        <f t="shared" si="331"/>
        <v>0</v>
      </c>
      <c r="S616" s="136">
        <f t="shared" si="331"/>
        <v>0</v>
      </c>
      <c r="T616" s="136">
        <f t="shared" si="331"/>
        <v>0</v>
      </c>
      <c r="U616" s="136">
        <f t="shared" si="331"/>
        <v>0</v>
      </c>
      <c r="V616" s="136">
        <f t="shared" si="331"/>
        <v>0</v>
      </c>
      <c r="W616" s="136">
        <f t="shared" si="331"/>
        <v>0</v>
      </c>
      <c r="X616" s="136">
        <f t="shared" si="331"/>
        <v>0</v>
      </c>
      <c r="Y616" s="136">
        <f>Y617+Y621</f>
        <v>110000</v>
      </c>
      <c r="Z616" s="136">
        <f t="shared" ref="Z616:AB619" si="332">Z617</f>
        <v>0</v>
      </c>
      <c r="AA616" s="136">
        <f t="shared" si="332"/>
        <v>0</v>
      </c>
      <c r="AB616" s="138">
        <f t="shared" si="332"/>
        <v>0</v>
      </c>
    </row>
    <row r="617" spans="1:28" s="56" customFormat="1" ht="37.5">
      <c r="A617" s="82"/>
      <c r="B617" s="113"/>
      <c r="C617" s="43" t="s">
        <v>413</v>
      </c>
      <c r="D617" s="110">
        <v>926</v>
      </c>
      <c r="E617" s="44" t="s">
        <v>51</v>
      </c>
      <c r="F617" s="44" t="s">
        <v>32</v>
      </c>
      <c r="G617" s="57">
        <v>6700000000</v>
      </c>
      <c r="H617" s="81"/>
      <c r="I617" s="136">
        <f t="shared" si="314"/>
        <v>225000</v>
      </c>
      <c r="J617" s="136">
        <f>J618</f>
        <v>225000</v>
      </c>
      <c r="K617" s="136">
        <f t="shared" si="328"/>
        <v>0</v>
      </c>
      <c r="L617" s="137">
        <f t="shared" si="330"/>
        <v>302700</v>
      </c>
      <c r="M617" s="137">
        <f t="shared" si="330"/>
        <v>0</v>
      </c>
      <c r="N617" s="137">
        <f t="shared" si="330"/>
        <v>0</v>
      </c>
      <c r="O617" s="136">
        <f>O618</f>
        <v>-77700</v>
      </c>
      <c r="P617" s="136">
        <f t="shared" si="331"/>
        <v>0</v>
      </c>
      <c r="Q617" s="136">
        <f t="shared" si="331"/>
        <v>0</v>
      </c>
      <c r="R617" s="136">
        <f t="shared" si="331"/>
        <v>0</v>
      </c>
      <c r="S617" s="136">
        <f t="shared" si="331"/>
        <v>0</v>
      </c>
      <c r="T617" s="136">
        <f t="shared" si="331"/>
        <v>0</v>
      </c>
      <c r="U617" s="136">
        <f t="shared" si="331"/>
        <v>0</v>
      </c>
      <c r="V617" s="136">
        <f t="shared" si="331"/>
        <v>0</v>
      </c>
      <c r="W617" s="136">
        <f t="shared" si="331"/>
        <v>0</v>
      </c>
      <c r="X617" s="136">
        <f t="shared" si="331"/>
        <v>0</v>
      </c>
      <c r="Y617" s="136">
        <f>Y618</f>
        <v>0</v>
      </c>
      <c r="Z617" s="136">
        <f t="shared" si="332"/>
        <v>0</v>
      </c>
      <c r="AA617" s="136">
        <f t="shared" si="332"/>
        <v>0</v>
      </c>
      <c r="AB617" s="138">
        <f t="shared" si="332"/>
        <v>0</v>
      </c>
    </row>
    <row r="618" spans="1:28" s="56" customFormat="1" ht="37.5">
      <c r="A618" s="82"/>
      <c r="B618" s="113"/>
      <c r="C618" s="43" t="s">
        <v>301</v>
      </c>
      <c r="D618" s="110">
        <v>926</v>
      </c>
      <c r="E618" s="44" t="s">
        <v>51</v>
      </c>
      <c r="F618" s="44" t="s">
        <v>32</v>
      </c>
      <c r="G618" s="57">
        <v>6710000000</v>
      </c>
      <c r="H618" s="81"/>
      <c r="I618" s="136">
        <f t="shared" si="314"/>
        <v>225000</v>
      </c>
      <c r="J618" s="136">
        <f>J619</f>
        <v>225000</v>
      </c>
      <c r="K618" s="136">
        <f t="shared" si="328"/>
        <v>0</v>
      </c>
      <c r="L618" s="137">
        <f t="shared" si="330"/>
        <v>302700</v>
      </c>
      <c r="M618" s="137">
        <f t="shared" si="330"/>
        <v>0</v>
      </c>
      <c r="N618" s="137">
        <f t="shared" si="330"/>
        <v>0</v>
      </c>
      <c r="O618" s="136">
        <f>O619</f>
        <v>-77700</v>
      </c>
      <c r="P618" s="136">
        <f t="shared" si="331"/>
        <v>0</v>
      </c>
      <c r="Q618" s="136">
        <f t="shared" si="331"/>
        <v>0</v>
      </c>
      <c r="R618" s="136">
        <f t="shared" si="331"/>
        <v>0</v>
      </c>
      <c r="S618" s="136">
        <f t="shared" si="331"/>
        <v>0</v>
      </c>
      <c r="T618" s="136">
        <f t="shared" si="331"/>
        <v>0</v>
      </c>
      <c r="U618" s="136">
        <f t="shared" si="331"/>
        <v>0</v>
      </c>
      <c r="V618" s="136">
        <f t="shared" si="331"/>
        <v>0</v>
      </c>
      <c r="W618" s="136">
        <f t="shared" si="331"/>
        <v>0</v>
      </c>
      <c r="X618" s="136">
        <f t="shared" si="331"/>
        <v>0</v>
      </c>
      <c r="Y618" s="136">
        <f>Y619</f>
        <v>0</v>
      </c>
      <c r="Z618" s="136">
        <f t="shared" si="332"/>
        <v>0</v>
      </c>
      <c r="AA618" s="136">
        <f t="shared" si="332"/>
        <v>0</v>
      </c>
      <c r="AB618" s="138">
        <f t="shared" si="332"/>
        <v>0</v>
      </c>
    </row>
    <row r="619" spans="1:28" s="56" customFormat="1">
      <c r="A619" s="82"/>
      <c r="B619" s="113"/>
      <c r="C619" s="43" t="s">
        <v>302</v>
      </c>
      <c r="D619" s="110">
        <v>926</v>
      </c>
      <c r="E619" s="44" t="s">
        <v>51</v>
      </c>
      <c r="F619" s="44" t="s">
        <v>32</v>
      </c>
      <c r="G619" s="57">
        <v>6710010220</v>
      </c>
      <c r="H619" s="81"/>
      <c r="I619" s="136">
        <f t="shared" si="314"/>
        <v>225000</v>
      </c>
      <c r="J619" s="136">
        <f>J620</f>
        <v>225000</v>
      </c>
      <c r="K619" s="136">
        <f t="shared" si="328"/>
        <v>0</v>
      </c>
      <c r="L619" s="137">
        <f t="shared" si="330"/>
        <v>302700</v>
      </c>
      <c r="M619" s="137">
        <f t="shared" si="330"/>
        <v>0</v>
      </c>
      <c r="N619" s="137">
        <f t="shared" si="330"/>
        <v>0</v>
      </c>
      <c r="O619" s="136">
        <f>O620</f>
        <v>-77700</v>
      </c>
      <c r="P619" s="136">
        <f t="shared" si="331"/>
        <v>0</v>
      </c>
      <c r="Q619" s="136">
        <f t="shared" si="331"/>
        <v>0</v>
      </c>
      <c r="R619" s="136">
        <f t="shared" si="331"/>
        <v>0</v>
      </c>
      <c r="S619" s="136">
        <f t="shared" si="331"/>
        <v>0</v>
      </c>
      <c r="T619" s="136">
        <f t="shared" si="331"/>
        <v>0</v>
      </c>
      <c r="U619" s="136">
        <f t="shared" si="331"/>
        <v>0</v>
      </c>
      <c r="V619" s="136">
        <f t="shared" si="331"/>
        <v>0</v>
      </c>
      <c r="W619" s="136">
        <f t="shared" si="331"/>
        <v>0</v>
      </c>
      <c r="X619" s="136">
        <f t="shared" si="331"/>
        <v>0</v>
      </c>
      <c r="Y619" s="136">
        <f>Y620</f>
        <v>0</v>
      </c>
      <c r="Z619" s="136">
        <f t="shared" si="332"/>
        <v>0</v>
      </c>
      <c r="AA619" s="136">
        <f t="shared" si="332"/>
        <v>0</v>
      </c>
      <c r="AB619" s="138">
        <f t="shared" si="332"/>
        <v>0</v>
      </c>
    </row>
    <row r="620" spans="1:28" s="56" customFormat="1" ht="37.5">
      <c r="A620" s="82"/>
      <c r="B620" s="113"/>
      <c r="C620" s="43" t="s">
        <v>166</v>
      </c>
      <c r="D620" s="110">
        <v>926</v>
      </c>
      <c r="E620" s="44" t="s">
        <v>51</v>
      </c>
      <c r="F620" s="44" t="s">
        <v>32</v>
      </c>
      <c r="G620" s="57">
        <v>6710010220</v>
      </c>
      <c r="H620" s="81">
        <v>600</v>
      </c>
      <c r="I620" s="136">
        <f t="shared" si="314"/>
        <v>225000</v>
      </c>
      <c r="J620" s="136">
        <v>225000</v>
      </c>
      <c r="K620" s="136">
        <f t="shared" si="328"/>
        <v>0</v>
      </c>
      <c r="L620" s="137">
        <v>302700</v>
      </c>
      <c r="M620" s="137"/>
      <c r="N620" s="137"/>
      <c r="O620" s="136">
        <v>-77700</v>
      </c>
      <c r="P620" s="136"/>
      <c r="Q620" s="136"/>
      <c r="R620" s="136"/>
      <c r="S620" s="136"/>
      <c r="T620" s="136"/>
      <c r="U620" s="136"/>
      <c r="V620" s="136"/>
      <c r="W620" s="136"/>
      <c r="X620" s="136"/>
      <c r="Y620" s="136"/>
      <c r="Z620" s="136"/>
      <c r="AA620" s="136"/>
      <c r="AB620" s="138"/>
    </row>
    <row r="621" spans="1:28" s="56" customFormat="1">
      <c r="A621" s="82"/>
      <c r="B621" s="113"/>
      <c r="C621" s="43" t="s">
        <v>316</v>
      </c>
      <c r="D621" s="110">
        <v>926</v>
      </c>
      <c r="E621" s="44" t="s">
        <v>51</v>
      </c>
      <c r="F621" s="44" t="s">
        <v>32</v>
      </c>
      <c r="G621" s="57">
        <v>700000000</v>
      </c>
      <c r="H621" s="81"/>
      <c r="I621" s="136">
        <f t="shared" si="314"/>
        <v>110000</v>
      </c>
      <c r="J621" s="136">
        <f>J622</f>
        <v>110000</v>
      </c>
      <c r="K621" s="136">
        <f t="shared" si="328"/>
        <v>0</v>
      </c>
      <c r="L621" s="137"/>
      <c r="M621" s="137"/>
      <c r="N621" s="137"/>
      <c r="O621" s="136"/>
      <c r="P621" s="136"/>
      <c r="Q621" s="136"/>
      <c r="R621" s="136"/>
      <c r="S621" s="136"/>
      <c r="T621" s="136"/>
      <c r="U621" s="136"/>
      <c r="V621" s="136"/>
      <c r="W621" s="136"/>
      <c r="X621" s="136"/>
      <c r="Y621" s="136">
        <f>Y622</f>
        <v>110000</v>
      </c>
      <c r="Z621" s="136"/>
      <c r="AA621" s="136"/>
      <c r="AB621" s="138"/>
    </row>
    <row r="622" spans="1:28" s="56" customFormat="1">
      <c r="A622" s="82"/>
      <c r="B622" s="113"/>
      <c r="C622" s="43" t="s">
        <v>321</v>
      </c>
      <c r="D622" s="110">
        <v>926</v>
      </c>
      <c r="E622" s="44" t="s">
        <v>51</v>
      </c>
      <c r="F622" s="44" t="s">
        <v>32</v>
      </c>
      <c r="G622" s="57">
        <v>702000000</v>
      </c>
      <c r="H622" s="81"/>
      <c r="I622" s="136">
        <f t="shared" si="314"/>
        <v>110000</v>
      </c>
      <c r="J622" s="136">
        <f>J623</f>
        <v>110000</v>
      </c>
      <c r="K622" s="136">
        <f t="shared" si="328"/>
        <v>0</v>
      </c>
      <c r="L622" s="137"/>
      <c r="M622" s="137"/>
      <c r="N622" s="137"/>
      <c r="O622" s="136"/>
      <c r="P622" s="136"/>
      <c r="Q622" s="136"/>
      <c r="R622" s="136"/>
      <c r="S622" s="136"/>
      <c r="T622" s="136"/>
      <c r="U622" s="136"/>
      <c r="V622" s="136"/>
      <c r="W622" s="136"/>
      <c r="X622" s="136"/>
      <c r="Y622" s="136">
        <f>Y623</f>
        <v>110000</v>
      </c>
      <c r="Z622" s="136"/>
      <c r="AA622" s="136"/>
      <c r="AB622" s="138"/>
    </row>
    <row r="623" spans="1:28" s="56" customFormat="1" ht="56.25">
      <c r="A623" s="82"/>
      <c r="B623" s="113"/>
      <c r="C623" s="43" t="s">
        <v>322</v>
      </c>
      <c r="D623" s="110">
        <v>926</v>
      </c>
      <c r="E623" s="44" t="s">
        <v>51</v>
      </c>
      <c r="F623" s="44" t="s">
        <v>32</v>
      </c>
      <c r="G623" s="57">
        <v>7020010060</v>
      </c>
      <c r="H623" s="81"/>
      <c r="I623" s="136">
        <f t="shared" si="314"/>
        <v>110000</v>
      </c>
      <c r="J623" s="136">
        <f>J624</f>
        <v>110000</v>
      </c>
      <c r="K623" s="136">
        <f t="shared" si="328"/>
        <v>0</v>
      </c>
      <c r="L623" s="137"/>
      <c r="M623" s="137"/>
      <c r="N623" s="137"/>
      <c r="O623" s="136"/>
      <c r="P623" s="136"/>
      <c r="Q623" s="136"/>
      <c r="R623" s="136"/>
      <c r="S623" s="136"/>
      <c r="T623" s="136"/>
      <c r="U623" s="136"/>
      <c r="V623" s="136"/>
      <c r="W623" s="136"/>
      <c r="X623" s="136"/>
      <c r="Y623" s="136">
        <f>Y624</f>
        <v>110000</v>
      </c>
      <c r="Z623" s="136"/>
      <c r="AA623" s="136"/>
      <c r="AB623" s="138"/>
    </row>
    <row r="624" spans="1:28" s="56" customFormat="1">
      <c r="A624" s="82"/>
      <c r="B624" s="113"/>
      <c r="C624" s="43" t="s">
        <v>130</v>
      </c>
      <c r="D624" s="110">
        <v>926</v>
      </c>
      <c r="E624" s="44" t="s">
        <v>51</v>
      </c>
      <c r="F624" s="44" t="s">
        <v>32</v>
      </c>
      <c r="G624" s="57">
        <v>7020010060</v>
      </c>
      <c r="H624" s="81">
        <v>300</v>
      </c>
      <c r="I624" s="136">
        <f t="shared" si="314"/>
        <v>110000</v>
      </c>
      <c r="J624" s="136">
        <v>110000</v>
      </c>
      <c r="K624" s="136">
        <f t="shared" si="328"/>
        <v>0</v>
      </c>
      <c r="L624" s="137"/>
      <c r="M624" s="137"/>
      <c r="N624" s="137"/>
      <c r="O624" s="136"/>
      <c r="P624" s="136"/>
      <c r="Q624" s="136"/>
      <c r="R624" s="136"/>
      <c r="S624" s="136"/>
      <c r="T624" s="136"/>
      <c r="U624" s="136"/>
      <c r="V624" s="136"/>
      <c r="W624" s="136"/>
      <c r="X624" s="136"/>
      <c r="Y624" s="136">
        <v>110000</v>
      </c>
      <c r="Z624" s="136"/>
      <c r="AA624" s="136"/>
      <c r="AB624" s="138"/>
    </row>
    <row r="625" spans="1:28" s="56" customFormat="1" ht="37.5">
      <c r="A625" s="82"/>
      <c r="B625" s="113"/>
      <c r="C625" s="43" t="s">
        <v>353</v>
      </c>
      <c r="D625" s="110">
        <v>926</v>
      </c>
      <c r="E625" s="44" t="s">
        <v>51</v>
      </c>
      <c r="F625" s="44" t="s">
        <v>32</v>
      </c>
      <c r="G625" s="57">
        <v>9900000000</v>
      </c>
      <c r="H625" s="81"/>
      <c r="I625" s="136">
        <f t="shared" si="314"/>
        <v>150000</v>
      </c>
      <c r="J625" s="136">
        <f>J626</f>
        <v>150000</v>
      </c>
      <c r="K625" s="136">
        <f t="shared" si="328"/>
        <v>0</v>
      </c>
      <c r="L625" s="137"/>
      <c r="M625" s="137"/>
      <c r="N625" s="137"/>
      <c r="O625" s="136">
        <f t="shared" ref="O625:AB626" si="333">O626</f>
        <v>150000</v>
      </c>
      <c r="P625" s="136">
        <f t="shared" si="333"/>
        <v>0</v>
      </c>
      <c r="Q625" s="136">
        <f t="shared" si="333"/>
        <v>0</v>
      </c>
      <c r="R625" s="136">
        <f t="shared" si="333"/>
        <v>0</v>
      </c>
      <c r="S625" s="136">
        <f t="shared" si="333"/>
        <v>0</v>
      </c>
      <c r="T625" s="136">
        <f t="shared" si="333"/>
        <v>0</v>
      </c>
      <c r="U625" s="136">
        <f t="shared" si="333"/>
        <v>0</v>
      </c>
      <c r="V625" s="136">
        <f t="shared" si="333"/>
        <v>0</v>
      </c>
      <c r="W625" s="136">
        <f t="shared" si="333"/>
        <v>0</v>
      </c>
      <c r="X625" s="136">
        <f t="shared" si="333"/>
        <v>0</v>
      </c>
      <c r="Y625" s="136">
        <f t="shared" si="333"/>
        <v>0</v>
      </c>
      <c r="Z625" s="136">
        <f t="shared" si="333"/>
        <v>0</v>
      </c>
      <c r="AA625" s="136">
        <f t="shared" si="333"/>
        <v>0</v>
      </c>
      <c r="AB625" s="138">
        <f t="shared" si="333"/>
        <v>0</v>
      </c>
    </row>
    <row r="626" spans="1:28" s="56" customFormat="1" ht="37.5">
      <c r="A626" s="82"/>
      <c r="B626" s="113"/>
      <c r="C626" s="43" t="s">
        <v>355</v>
      </c>
      <c r="D626" s="110">
        <v>926</v>
      </c>
      <c r="E626" s="44" t="s">
        <v>51</v>
      </c>
      <c r="F626" s="44" t="s">
        <v>32</v>
      </c>
      <c r="G626" s="57">
        <v>9900010150</v>
      </c>
      <c r="H626" s="81"/>
      <c r="I626" s="136">
        <f t="shared" si="314"/>
        <v>150000</v>
      </c>
      <c r="J626" s="136">
        <f>J627</f>
        <v>150000</v>
      </c>
      <c r="K626" s="136">
        <f t="shared" si="328"/>
        <v>0</v>
      </c>
      <c r="L626" s="137"/>
      <c r="M626" s="137"/>
      <c r="N626" s="137"/>
      <c r="O626" s="136">
        <f t="shared" si="333"/>
        <v>150000</v>
      </c>
      <c r="P626" s="136">
        <f t="shared" si="333"/>
        <v>0</v>
      </c>
      <c r="Q626" s="136">
        <f t="shared" si="333"/>
        <v>0</v>
      </c>
      <c r="R626" s="136">
        <f t="shared" si="333"/>
        <v>0</v>
      </c>
      <c r="S626" s="136">
        <f t="shared" si="333"/>
        <v>0</v>
      </c>
      <c r="T626" s="136">
        <f t="shared" si="333"/>
        <v>0</v>
      </c>
      <c r="U626" s="136">
        <f t="shared" si="333"/>
        <v>0</v>
      </c>
      <c r="V626" s="136">
        <f t="shared" si="333"/>
        <v>0</v>
      </c>
      <c r="W626" s="136">
        <f t="shared" si="333"/>
        <v>0</v>
      </c>
      <c r="X626" s="136">
        <f t="shared" si="333"/>
        <v>0</v>
      </c>
      <c r="Y626" s="136">
        <f t="shared" si="333"/>
        <v>0</v>
      </c>
      <c r="Z626" s="136">
        <f t="shared" si="333"/>
        <v>0</v>
      </c>
      <c r="AA626" s="136">
        <f t="shared" si="333"/>
        <v>0</v>
      </c>
      <c r="AB626" s="138">
        <f t="shared" si="333"/>
        <v>0</v>
      </c>
    </row>
    <row r="627" spans="1:28" s="56" customFormat="1" ht="37.5">
      <c r="A627" s="82"/>
      <c r="B627" s="113"/>
      <c r="C627" s="43" t="s">
        <v>166</v>
      </c>
      <c r="D627" s="110">
        <v>926</v>
      </c>
      <c r="E627" s="44" t="s">
        <v>51</v>
      </c>
      <c r="F627" s="44" t="s">
        <v>32</v>
      </c>
      <c r="G627" s="57">
        <v>9900010150</v>
      </c>
      <c r="H627" s="81">
        <v>600</v>
      </c>
      <c r="I627" s="136">
        <f t="shared" si="314"/>
        <v>150000</v>
      </c>
      <c r="J627" s="136">
        <v>150000</v>
      </c>
      <c r="K627" s="136">
        <f t="shared" si="328"/>
        <v>0</v>
      </c>
      <c r="L627" s="137"/>
      <c r="M627" s="137"/>
      <c r="N627" s="137"/>
      <c r="O627" s="136">
        <v>150000</v>
      </c>
      <c r="P627" s="136"/>
      <c r="Q627" s="136"/>
      <c r="R627" s="136"/>
      <c r="S627" s="136"/>
      <c r="T627" s="136"/>
      <c r="U627" s="136"/>
      <c r="V627" s="136"/>
      <c r="W627" s="136"/>
      <c r="X627" s="136"/>
      <c r="Y627" s="136"/>
      <c r="Z627" s="136"/>
      <c r="AA627" s="136"/>
      <c r="AB627" s="138"/>
    </row>
    <row r="628" spans="1:28" s="56" customFormat="1">
      <c r="A628" s="82"/>
      <c r="B628" s="113"/>
      <c r="C628" s="43" t="s">
        <v>58</v>
      </c>
      <c r="D628" s="110">
        <v>926</v>
      </c>
      <c r="E628" s="44" t="s">
        <v>41</v>
      </c>
      <c r="F628" s="44" t="s">
        <v>79</v>
      </c>
      <c r="G628" s="57"/>
      <c r="H628" s="81"/>
      <c r="I628" s="136">
        <f t="shared" si="314"/>
        <v>95430642</v>
      </c>
      <c r="J628" s="136">
        <f>J629+J644</f>
        <v>94845352.870000005</v>
      </c>
      <c r="K628" s="136">
        <f t="shared" si="328"/>
        <v>585289.12999999523</v>
      </c>
      <c r="L628" s="137">
        <f t="shared" ref="L628:AB628" si="334">L629+L644</f>
        <v>87998100</v>
      </c>
      <c r="M628" s="137">
        <f t="shared" si="334"/>
        <v>-110200</v>
      </c>
      <c r="N628" s="137">
        <f t="shared" si="334"/>
        <v>0</v>
      </c>
      <c r="O628" s="136">
        <f t="shared" si="334"/>
        <v>77700</v>
      </c>
      <c r="P628" s="136">
        <f t="shared" si="334"/>
        <v>0</v>
      </c>
      <c r="Q628" s="136">
        <f t="shared" si="334"/>
        <v>2347200</v>
      </c>
      <c r="R628" s="136">
        <f t="shared" si="334"/>
        <v>0</v>
      </c>
      <c r="S628" s="136">
        <f t="shared" si="334"/>
        <v>503242</v>
      </c>
      <c r="T628" s="136">
        <f t="shared" si="334"/>
        <v>645000</v>
      </c>
      <c r="U628" s="136">
        <f t="shared" si="334"/>
        <v>1034500</v>
      </c>
      <c r="V628" s="136">
        <f t="shared" si="334"/>
        <v>0</v>
      </c>
      <c r="W628" s="136">
        <f t="shared" si="334"/>
        <v>2450800</v>
      </c>
      <c r="X628" s="136">
        <f t="shared" si="334"/>
        <v>94500</v>
      </c>
      <c r="Y628" s="136">
        <f t="shared" si="334"/>
        <v>870300</v>
      </c>
      <c r="Z628" s="136">
        <f t="shared" si="334"/>
        <v>359500</v>
      </c>
      <c r="AA628" s="136">
        <f t="shared" si="334"/>
        <v>-840000</v>
      </c>
      <c r="AB628" s="138">
        <f t="shared" si="334"/>
        <v>0</v>
      </c>
    </row>
    <row r="629" spans="1:28" s="56" customFormat="1">
      <c r="A629" s="82"/>
      <c r="B629" s="113"/>
      <c r="C629" s="43" t="s">
        <v>59</v>
      </c>
      <c r="D629" s="110">
        <v>926</v>
      </c>
      <c r="E629" s="44" t="s">
        <v>41</v>
      </c>
      <c r="F629" s="44" t="s">
        <v>14</v>
      </c>
      <c r="G629" s="57"/>
      <c r="H629" s="81"/>
      <c r="I629" s="136">
        <f t="shared" si="314"/>
        <v>76975000</v>
      </c>
      <c r="J629" s="136">
        <f>J630+J641</f>
        <v>76975000</v>
      </c>
      <c r="K629" s="136">
        <f t="shared" si="328"/>
        <v>0</v>
      </c>
      <c r="L629" s="137">
        <f t="shared" ref="L629:Y629" si="335">L630</f>
        <v>71284800</v>
      </c>
      <c r="M629" s="137">
        <f t="shared" si="335"/>
        <v>-110200</v>
      </c>
      <c r="N629" s="137">
        <f t="shared" si="335"/>
        <v>0</v>
      </c>
      <c r="O629" s="136">
        <f t="shared" si="335"/>
        <v>0</v>
      </c>
      <c r="P629" s="136">
        <f t="shared" si="335"/>
        <v>0</v>
      </c>
      <c r="Q629" s="136">
        <f t="shared" si="335"/>
        <v>2194200</v>
      </c>
      <c r="R629" s="136">
        <f t="shared" si="335"/>
        <v>0</v>
      </c>
      <c r="S629" s="136">
        <f t="shared" si="335"/>
        <v>0</v>
      </c>
      <c r="T629" s="136">
        <f t="shared" si="335"/>
        <v>378200</v>
      </c>
      <c r="U629" s="136">
        <f t="shared" si="335"/>
        <v>915000</v>
      </c>
      <c r="V629" s="136">
        <f t="shared" si="335"/>
        <v>0</v>
      </c>
      <c r="W629" s="136">
        <f t="shared" si="335"/>
        <v>2301000</v>
      </c>
      <c r="X629" s="136">
        <f t="shared" si="335"/>
        <v>100000</v>
      </c>
      <c r="Y629" s="136">
        <f t="shared" si="335"/>
        <v>832000</v>
      </c>
      <c r="Z629" s="136">
        <f>Z630+Z641</f>
        <v>0</v>
      </c>
      <c r="AA629" s="136">
        <f>AA630+AA641</f>
        <v>-920000</v>
      </c>
      <c r="AB629" s="138">
        <f>AB630+AB641</f>
        <v>0</v>
      </c>
    </row>
    <row r="630" spans="1:28" s="56" customFormat="1" ht="65.650000000000006" customHeight="1">
      <c r="A630" s="82"/>
      <c r="B630" s="113"/>
      <c r="C630" s="79" t="s">
        <v>203</v>
      </c>
      <c r="D630" s="110">
        <v>926</v>
      </c>
      <c r="E630" s="44" t="s">
        <v>41</v>
      </c>
      <c r="F630" s="44" t="s">
        <v>14</v>
      </c>
      <c r="G630" s="57">
        <v>5900000000</v>
      </c>
      <c r="H630" s="81"/>
      <c r="I630" s="136">
        <f t="shared" si="314"/>
        <v>76975000</v>
      </c>
      <c r="J630" s="136">
        <f>J631+J636</f>
        <v>76975000</v>
      </c>
      <c r="K630" s="136">
        <f t="shared" si="328"/>
        <v>0</v>
      </c>
      <c r="L630" s="137">
        <f t="shared" ref="L630:AB630" si="336">L631+L636</f>
        <v>71284800</v>
      </c>
      <c r="M630" s="137">
        <f t="shared" si="336"/>
        <v>-110200</v>
      </c>
      <c r="N630" s="137">
        <f t="shared" si="336"/>
        <v>0</v>
      </c>
      <c r="O630" s="136">
        <f t="shared" si="336"/>
        <v>0</v>
      </c>
      <c r="P630" s="136">
        <f t="shared" si="336"/>
        <v>0</v>
      </c>
      <c r="Q630" s="136">
        <f t="shared" si="336"/>
        <v>2194200</v>
      </c>
      <c r="R630" s="136">
        <f t="shared" si="336"/>
        <v>0</v>
      </c>
      <c r="S630" s="136">
        <f t="shared" si="336"/>
        <v>0</v>
      </c>
      <c r="T630" s="136">
        <f t="shared" si="336"/>
        <v>378200</v>
      </c>
      <c r="U630" s="136">
        <f t="shared" si="336"/>
        <v>915000</v>
      </c>
      <c r="V630" s="136">
        <f t="shared" si="336"/>
        <v>0</v>
      </c>
      <c r="W630" s="136">
        <f t="shared" si="336"/>
        <v>2301000</v>
      </c>
      <c r="X630" s="136">
        <f t="shared" si="336"/>
        <v>100000</v>
      </c>
      <c r="Y630" s="136">
        <f t="shared" si="336"/>
        <v>832000</v>
      </c>
      <c r="Z630" s="136">
        <f t="shared" si="336"/>
        <v>0</v>
      </c>
      <c r="AA630" s="136">
        <f t="shared" si="336"/>
        <v>-920000</v>
      </c>
      <c r="AB630" s="138">
        <f t="shared" si="336"/>
        <v>0</v>
      </c>
    </row>
    <row r="631" spans="1:28" s="56" customFormat="1">
      <c r="A631" s="82"/>
      <c r="B631" s="113"/>
      <c r="C631" s="43" t="s">
        <v>204</v>
      </c>
      <c r="D631" s="110">
        <v>926</v>
      </c>
      <c r="E631" s="44" t="s">
        <v>41</v>
      </c>
      <c r="F631" s="44" t="s">
        <v>14</v>
      </c>
      <c r="G631" s="57">
        <v>5920000000</v>
      </c>
      <c r="H631" s="81"/>
      <c r="I631" s="136">
        <f t="shared" si="314"/>
        <v>52530502.789999999</v>
      </c>
      <c r="J631" s="136">
        <f>J632+J634</f>
        <v>52530502.789999999</v>
      </c>
      <c r="K631" s="136">
        <f t="shared" si="328"/>
        <v>0</v>
      </c>
      <c r="L631" s="137">
        <f t="shared" ref="L631:P632" si="337">L632</f>
        <v>48133700</v>
      </c>
      <c r="M631" s="137">
        <f t="shared" si="337"/>
        <v>0</v>
      </c>
      <c r="N631" s="137">
        <f t="shared" si="337"/>
        <v>0</v>
      </c>
      <c r="O631" s="136">
        <f t="shared" si="337"/>
        <v>0</v>
      </c>
      <c r="P631" s="136">
        <f t="shared" si="337"/>
        <v>0</v>
      </c>
      <c r="Q631" s="136">
        <f>Q632+Q634</f>
        <v>1677700</v>
      </c>
      <c r="R631" s="136">
        <f>R632+R633</f>
        <v>0</v>
      </c>
      <c r="S631" s="136">
        <f>S632+S633</f>
        <v>0</v>
      </c>
      <c r="T631" s="136">
        <f>T632</f>
        <v>378200</v>
      </c>
      <c r="U631" s="136">
        <f>U632</f>
        <v>635000</v>
      </c>
      <c r="V631" s="136">
        <f>V632+V633</f>
        <v>0</v>
      </c>
      <c r="W631" s="136">
        <f>W632+W634</f>
        <v>2174900</v>
      </c>
      <c r="X631" s="136">
        <f>X632</f>
        <v>100000</v>
      </c>
      <c r="Y631" s="136">
        <f>Y632</f>
        <v>342000</v>
      </c>
      <c r="Z631" s="136">
        <f>Z632+Z633</f>
        <v>0</v>
      </c>
      <c r="AA631" s="136">
        <f>AA632</f>
        <v>-910997.21</v>
      </c>
      <c r="AB631" s="138">
        <f>AB632+AB633</f>
        <v>0</v>
      </c>
    </row>
    <row r="632" spans="1:28" s="56" customFormat="1" ht="37.5">
      <c r="A632" s="82"/>
      <c r="B632" s="113"/>
      <c r="C632" s="79" t="s">
        <v>127</v>
      </c>
      <c r="D632" s="110">
        <v>926</v>
      </c>
      <c r="E632" s="44" t="s">
        <v>41</v>
      </c>
      <c r="F632" s="44" t="s">
        <v>14</v>
      </c>
      <c r="G632" s="57">
        <v>5920000590</v>
      </c>
      <c r="H632" s="81"/>
      <c r="I632" s="136">
        <f t="shared" si="314"/>
        <v>51762317.789999999</v>
      </c>
      <c r="J632" s="136">
        <f>J633</f>
        <v>51762317.789999999</v>
      </c>
      <c r="K632" s="136">
        <f t="shared" si="328"/>
        <v>0</v>
      </c>
      <c r="L632" s="137">
        <f t="shared" si="337"/>
        <v>48133700</v>
      </c>
      <c r="M632" s="137">
        <f t="shared" si="337"/>
        <v>0</v>
      </c>
      <c r="N632" s="137">
        <f t="shared" si="337"/>
        <v>0</v>
      </c>
      <c r="O632" s="136">
        <f t="shared" si="337"/>
        <v>0</v>
      </c>
      <c r="P632" s="136">
        <f t="shared" si="337"/>
        <v>0</v>
      </c>
      <c r="Q632" s="136">
        <f>Q633</f>
        <v>832185</v>
      </c>
      <c r="R632" s="136">
        <f>R633</f>
        <v>0</v>
      </c>
      <c r="S632" s="136">
        <f>S633</f>
        <v>0</v>
      </c>
      <c r="T632" s="136">
        <f>T633</f>
        <v>378200</v>
      </c>
      <c r="U632" s="136">
        <f>U633</f>
        <v>635000</v>
      </c>
      <c r="V632" s="136">
        <f>V633</f>
        <v>0</v>
      </c>
      <c r="W632" s="136">
        <f>W633</f>
        <v>2252230</v>
      </c>
      <c r="X632" s="136">
        <f>X633</f>
        <v>100000</v>
      </c>
      <c r="Y632" s="136">
        <f>Y633</f>
        <v>342000</v>
      </c>
      <c r="Z632" s="136">
        <f>Z633</f>
        <v>0</v>
      </c>
      <c r="AA632" s="136">
        <f>AA633</f>
        <v>-910997.21</v>
      </c>
      <c r="AB632" s="138">
        <f>AB633</f>
        <v>0</v>
      </c>
    </row>
    <row r="633" spans="1:28" s="56" customFormat="1" ht="37.5">
      <c r="A633" s="82"/>
      <c r="B633" s="113"/>
      <c r="C633" s="43" t="s">
        <v>166</v>
      </c>
      <c r="D633" s="110">
        <v>926</v>
      </c>
      <c r="E633" s="44" t="s">
        <v>41</v>
      </c>
      <c r="F633" s="44" t="s">
        <v>14</v>
      </c>
      <c r="G633" s="57">
        <v>5920000590</v>
      </c>
      <c r="H633" s="81">
        <v>600</v>
      </c>
      <c r="I633" s="136">
        <f t="shared" si="314"/>
        <v>51762317.789999999</v>
      </c>
      <c r="J633" s="136">
        <v>51762317.789999999</v>
      </c>
      <c r="K633" s="136">
        <f t="shared" si="328"/>
        <v>0</v>
      </c>
      <c r="L633" s="137">
        <v>48133700</v>
      </c>
      <c r="M633" s="137"/>
      <c r="N633" s="137"/>
      <c r="O633" s="136"/>
      <c r="P633" s="136"/>
      <c r="Q633" s="136">
        <v>832185</v>
      </c>
      <c r="R633" s="136"/>
      <c r="S633" s="136"/>
      <c r="T633" s="136">
        <v>378200</v>
      </c>
      <c r="U633" s="136">
        <v>635000</v>
      </c>
      <c r="V633" s="136"/>
      <c r="W633" s="136">
        <v>2252230</v>
      </c>
      <c r="X633" s="136">
        <v>100000</v>
      </c>
      <c r="Y633" s="136">
        <v>342000</v>
      </c>
      <c r="Z633" s="136"/>
      <c r="AA633" s="136">
        <v>-910997.21</v>
      </c>
      <c r="AB633" s="138"/>
    </row>
    <row r="634" spans="1:28" s="56" customFormat="1">
      <c r="A634" s="82"/>
      <c r="B634" s="113"/>
      <c r="C634" s="43" t="s">
        <v>167</v>
      </c>
      <c r="D634" s="110">
        <v>926</v>
      </c>
      <c r="E634" s="44" t="s">
        <v>41</v>
      </c>
      <c r="F634" s="44" t="s">
        <v>14</v>
      </c>
      <c r="G634" s="57">
        <v>5920009010</v>
      </c>
      <c r="H634" s="81"/>
      <c r="I634" s="136">
        <f t="shared" si="314"/>
        <v>768185</v>
      </c>
      <c r="J634" s="136">
        <f>J635</f>
        <v>768185</v>
      </c>
      <c r="K634" s="136">
        <f t="shared" si="328"/>
        <v>0</v>
      </c>
      <c r="L634" s="137"/>
      <c r="M634" s="137"/>
      <c r="N634" s="137"/>
      <c r="O634" s="136"/>
      <c r="P634" s="136"/>
      <c r="Q634" s="136">
        <f t="shared" ref="Q634:AB634" si="338">Q635</f>
        <v>845515</v>
      </c>
      <c r="R634" s="136">
        <f t="shared" si="338"/>
        <v>0</v>
      </c>
      <c r="S634" s="136">
        <f t="shared" si="338"/>
        <v>0</v>
      </c>
      <c r="T634" s="136">
        <f t="shared" si="338"/>
        <v>0</v>
      </c>
      <c r="U634" s="136">
        <f t="shared" si="338"/>
        <v>0</v>
      </c>
      <c r="V634" s="136">
        <f t="shared" si="338"/>
        <v>0</v>
      </c>
      <c r="W634" s="136">
        <f t="shared" si="338"/>
        <v>-77330</v>
      </c>
      <c r="X634" s="136">
        <f t="shared" si="338"/>
        <v>0</v>
      </c>
      <c r="Y634" s="136">
        <f t="shared" si="338"/>
        <v>0</v>
      </c>
      <c r="Z634" s="136">
        <f t="shared" si="338"/>
        <v>0</v>
      </c>
      <c r="AA634" s="136">
        <f t="shared" si="338"/>
        <v>0</v>
      </c>
      <c r="AB634" s="138">
        <f t="shared" si="338"/>
        <v>0</v>
      </c>
    </row>
    <row r="635" spans="1:28" s="56" customFormat="1" ht="37.5">
      <c r="A635" s="82"/>
      <c r="B635" s="113"/>
      <c r="C635" s="43" t="s">
        <v>166</v>
      </c>
      <c r="D635" s="110">
        <v>926</v>
      </c>
      <c r="E635" s="44" t="s">
        <v>41</v>
      </c>
      <c r="F635" s="44" t="s">
        <v>14</v>
      </c>
      <c r="G635" s="57">
        <v>5920009010</v>
      </c>
      <c r="H635" s="81">
        <v>600</v>
      </c>
      <c r="I635" s="136">
        <f t="shared" si="314"/>
        <v>768185</v>
      </c>
      <c r="J635" s="136">
        <v>768185</v>
      </c>
      <c r="K635" s="136">
        <f t="shared" si="328"/>
        <v>0</v>
      </c>
      <c r="L635" s="137"/>
      <c r="M635" s="137"/>
      <c r="N635" s="137"/>
      <c r="O635" s="136"/>
      <c r="P635" s="136"/>
      <c r="Q635" s="136">
        <v>845515</v>
      </c>
      <c r="R635" s="136"/>
      <c r="S635" s="136"/>
      <c r="T635" s="136"/>
      <c r="U635" s="136"/>
      <c r="V635" s="136"/>
      <c r="W635" s="136">
        <v>-77330</v>
      </c>
      <c r="X635" s="136"/>
      <c r="Y635" s="136"/>
      <c r="Z635" s="136"/>
      <c r="AA635" s="136"/>
      <c r="AB635" s="138"/>
    </row>
    <row r="636" spans="1:28" s="56" customFormat="1">
      <c r="A636" s="82"/>
      <c r="B636" s="113"/>
      <c r="C636" s="43" t="s">
        <v>207</v>
      </c>
      <c r="D636" s="110">
        <v>926</v>
      </c>
      <c r="E636" s="44" t="s">
        <v>41</v>
      </c>
      <c r="F636" s="44" t="s">
        <v>14</v>
      </c>
      <c r="G636" s="57">
        <v>5930000000</v>
      </c>
      <c r="H636" s="81"/>
      <c r="I636" s="136">
        <f t="shared" si="314"/>
        <v>24444497.210000001</v>
      </c>
      <c r="J636" s="136">
        <f>J637+J639</f>
        <v>24444497.210000001</v>
      </c>
      <c r="K636" s="136">
        <f t="shared" si="328"/>
        <v>0</v>
      </c>
      <c r="L636" s="137">
        <f t="shared" ref="L636:AB636" si="339">L637+L639</f>
        <v>23151100</v>
      </c>
      <c r="M636" s="137">
        <f t="shared" si="339"/>
        <v>-110200</v>
      </c>
      <c r="N636" s="137">
        <f t="shared" si="339"/>
        <v>0</v>
      </c>
      <c r="O636" s="136">
        <f t="shared" si="339"/>
        <v>0</v>
      </c>
      <c r="P636" s="136">
        <f t="shared" si="339"/>
        <v>0</v>
      </c>
      <c r="Q636" s="136">
        <f t="shared" si="339"/>
        <v>516500</v>
      </c>
      <c r="R636" s="136">
        <f t="shared" si="339"/>
        <v>0</v>
      </c>
      <c r="S636" s="136">
        <f t="shared" si="339"/>
        <v>0</v>
      </c>
      <c r="T636" s="136">
        <f t="shared" si="339"/>
        <v>0</v>
      </c>
      <c r="U636" s="136">
        <f t="shared" si="339"/>
        <v>280000</v>
      </c>
      <c r="V636" s="136">
        <f t="shared" si="339"/>
        <v>0</v>
      </c>
      <c r="W636" s="136">
        <f t="shared" si="339"/>
        <v>126099.99999999999</v>
      </c>
      <c r="X636" s="136">
        <f t="shared" si="339"/>
        <v>0</v>
      </c>
      <c r="Y636" s="136">
        <f t="shared" si="339"/>
        <v>490000</v>
      </c>
      <c r="Z636" s="136">
        <f t="shared" si="339"/>
        <v>0</v>
      </c>
      <c r="AA636" s="136">
        <f t="shared" si="339"/>
        <v>-9002.7900000000009</v>
      </c>
      <c r="AB636" s="138">
        <f t="shared" si="339"/>
        <v>0</v>
      </c>
    </row>
    <row r="637" spans="1:28" s="56" customFormat="1" ht="37.5">
      <c r="A637" s="82"/>
      <c r="B637" s="113"/>
      <c r="C637" s="79" t="s">
        <v>127</v>
      </c>
      <c r="D637" s="110">
        <v>926</v>
      </c>
      <c r="E637" s="44" t="s">
        <v>41</v>
      </c>
      <c r="F637" s="44" t="s">
        <v>14</v>
      </c>
      <c r="G637" s="57">
        <v>5930000590</v>
      </c>
      <c r="H637" s="81"/>
      <c r="I637" s="136">
        <f t="shared" si="314"/>
        <v>23960677.010000002</v>
      </c>
      <c r="J637" s="136">
        <f>J638</f>
        <v>23960677.010000002</v>
      </c>
      <c r="K637" s="136">
        <f t="shared" si="328"/>
        <v>0</v>
      </c>
      <c r="L637" s="137">
        <f t="shared" ref="L637:AB637" si="340">L638</f>
        <v>22541300</v>
      </c>
      <c r="M637" s="137">
        <f t="shared" si="340"/>
        <v>0</v>
      </c>
      <c r="N637" s="137">
        <f t="shared" si="340"/>
        <v>0</v>
      </c>
      <c r="O637" s="136">
        <f t="shared" si="340"/>
        <v>0</v>
      </c>
      <c r="P637" s="136">
        <f t="shared" si="340"/>
        <v>0</v>
      </c>
      <c r="Q637" s="136">
        <f t="shared" si="340"/>
        <v>516500</v>
      </c>
      <c r="R637" s="136">
        <f t="shared" si="340"/>
        <v>0</v>
      </c>
      <c r="S637" s="136">
        <f t="shared" si="340"/>
        <v>0</v>
      </c>
      <c r="T637" s="136">
        <f t="shared" si="340"/>
        <v>0</v>
      </c>
      <c r="U637" s="136">
        <f t="shared" si="340"/>
        <v>280000</v>
      </c>
      <c r="V637" s="136">
        <f t="shared" si="340"/>
        <v>0</v>
      </c>
      <c r="W637" s="136">
        <f t="shared" si="340"/>
        <v>141879.79999999999</v>
      </c>
      <c r="X637" s="136">
        <f t="shared" si="340"/>
        <v>0</v>
      </c>
      <c r="Y637" s="136">
        <f t="shared" si="340"/>
        <v>490000</v>
      </c>
      <c r="Z637" s="136">
        <f t="shared" si="340"/>
        <v>0</v>
      </c>
      <c r="AA637" s="136">
        <f t="shared" si="340"/>
        <v>-9002.7900000000009</v>
      </c>
      <c r="AB637" s="138">
        <f t="shared" si="340"/>
        <v>0</v>
      </c>
    </row>
    <row r="638" spans="1:28" s="56" customFormat="1" ht="37.5">
      <c r="B638" s="113"/>
      <c r="C638" s="43" t="s">
        <v>166</v>
      </c>
      <c r="D638" s="110">
        <v>926</v>
      </c>
      <c r="E638" s="44" t="s">
        <v>41</v>
      </c>
      <c r="F638" s="44" t="s">
        <v>14</v>
      </c>
      <c r="G638" s="57">
        <v>5930000590</v>
      </c>
      <c r="H638" s="81">
        <v>600</v>
      </c>
      <c r="I638" s="136">
        <f t="shared" si="314"/>
        <v>23960677.010000002</v>
      </c>
      <c r="J638" s="136">
        <v>23960677.010000002</v>
      </c>
      <c r="K638" s="136">
        <f t="shared" si="328"/>
        <v>0</v>
      </c>
      <c r="L638" s="137">
        <v>22541300</v>
      </c>
      <c r="M638" s="137"/>
      <c r="N638" s="137"/>
      <c r="O638" s="136"/>
      <c r="P638" s="136"/>
      <c r="Q638" s="136">
        <v>516500</v>
      </c>
      <c r="R638" s="136"/>
      <c r="S638" s="136"/>
      <c r="T638" s="136"/>
      <c r="U638" s="136">
        <v>280000</v>
      </c>
      <c r="V638" s="136"/>
      <c r="W638" s="136">
        <v>141879.79999999999</v>
      </c>
      <c r="X638" s="136"/>
      <c r="Y638" s="136">
        <v>490000</v>
      </c>
      <c r="Z638" s="136"/>
      <c r="AA638" s="136">
        <v>-9002.7900000000009</v>
      </c>
      <c r="AB638" s="138"/>
    </row>
    <row r="639" spans="1:28" s="56" customFormat="1">
      <c r="B639" s="113"/>
      <c r="C639" s="43" t="s">
        <v>208</v>
      </c>
      <c r="D639" s="110">
        <v>926</v>
      </c>
      <c r="E639" s="44" t="s">
        <v>41</v>
      </c>
      <c r="F639" s="44" t="s">
        <v>14</v>
      </c>
      <c r="G639" s="57" t="s">
        <v>209</v>
      </c>
      <c r="H639" s="81"/>
      <c r="I639" s="136">
        <f t="shared" si="314"/>
        <v>483820.2</v>
      </c>
      <c r="J639" s="136">
        <f>J640</f>
        <v>483820.2</v>
      </c>
      <c r="K639" s="136">
        <f t="shared" si="328"/>
        <v>0</v>
      </c>
      <c r="L639" s="137">
        <f t="shared" ref="L639:AB639" si="341">L640</f>
        <v>609800</v>
      </c>
      <c r="M639" s="137">
        <f t="shared" si="341"/>
        <v>-110200</v>
      </c>
      <c r="N639" s="137">
        <f t="shared" si="341"/>
        <v>0</v>
      </c>
      <c r="O639" s="136">
        <f t="shared" si="341"/>
        <v>0</v>
      </c>
      <c r="P639" s="136">
        <f t="shared" si="341"/>
        <v>0</v>
      </c>
      <c r="Q639" s="136">
        <f t="shared" si="341"/>
        <v>0</v>
      </c>
      <c r="R639" s="136">
        <f t="shared" si="341"/>
        <v>0</v>
      </c>
      <c r="S639" s="136">
        <f t="shared" si="341"/>
        <v>0</v>
      </c>
      <c r="T639" s="136">
        <f t="shared" si="341"/>
        <v>0</v>
      </c>
      <c r="U639" s="136">
        <f t="shared" si="341"/>
        <v>0</v>
      </c>
      <c r="V639" s="136">
        <f t="shared" si="341"/>
        <v>0</v>
      </c>
      <c r="W639" s="136">
        <f t="shared" si="341"/>
        <v>-15779.8</v>
      </c>
      <c r="X639" s="136">
        <f t="shared" si="341"/>
        <v>0</v>
      </c>
      <c r="Y639" s="136">
        <f t="shared" si="341"/>
        <v>0</v>
      </c>
      <c r="Z639" s="136">
        <f t="shared" si="341"/>
        <v>0</v>
      </c>
      <c r="AA639" s="136">
        <f t="shared" si="341"/>
        <v>0</v>
      </c>
      <c r="AB639" s="138">
        <f t="shared" si="341"/>
        <v>0</v>
      </c>
    </row>
    <row r="640" spans="1:28" s="56" customFormat="1" ht="37.5">
      <c r="B640" s="113"/>
      <c r="C640" s="43" t="s">
        <v>166</v>
      </c>
      <c r="D640" s="110">
        <v>926</v>
      </c>
      <c r="E640" s="44" t="s">
        <v>41</v>
      </c>
      <c r="F640" s="44" t="s">
        <v>14</v>
      </c>
      <c r="G640" s="57" t="s">
        <v>209</v>
      </c>
      <c r="H640" s="81">
        <v>600</v>
      </c>
      <c r="I640" s="136">
        <f t="shared" si="314"/>
        <v>483820.2</v>
      </c>
      <c r="J640" s="136">
        <v>483820.2</v>
      </c>
      <c r="K640" s="136">
        <f t="shared" si="328"/>
        <v>0</v>
      </c>
      <c r="L640" s="137">
        <v>609800</v>
      </c>
      <c r="M640" s="137">
        <v>-110200</v>
      </c>
      <c r="N640" s="137"/>
      <c r="O640" s="136"/>
      <c r="P640" s="136"/>
      <c r="Q640" s="136"/>
      <c r="R640" s="136"/>
      <c r="S640" s="136"/>
      <c r="T640" s="136"/>
      <c r="U640" s="136"/>
      <c r="V640" s="136"/>
      <c r="W640" s="136">
        <v>-15779.8</v>
      </c>
      <c r="X640" s="136"/>
      <c r="Y640" s="136"/>
      <c r="Z640" s="136"/>
      <c r="AA640" s="136"/>
      <c r="AB640" s="138"/>
    </row>
    <row r="641" spans="2:28" s="56" customFormat="1" ht="37.5" hidden="1">
      <c r="B641" s="113"/>
      <c r="C641" s="43" t="s">
        <v>353</v>
      </c>
      <c r="D641" s="110">
        <v>926</v>
      </c>
      <c r="E641" s="44" t="s">
        <v>41</v>
      </c>
      <c r="F641" s="44" t="s">
        <v>14</v>
      </c>
      <c r="G641" s="57">
        <v>9900000000</v>
      </c>
      <c r="H641" s="81"/>
      <c r="I641" s="136">
        <f t="shared" si="314"/>
        <v>0</v>
      </c>
      <c r="J641" s="136">
        <f>J642</f>
        <v>0</v>
      </c>
      <c r="K641" s="136">
        <f t="shared" si="328"/>
        <v>0</v>
      </c>
      <c r="L641" s="137"/>
      <c r="M641" s="137"/>
      <c r="N641" s="137"/>
      <c r="O641" s="136"/>
      <c r="P641" s="136"/>
      <c r="Q641" s="136"/>
      <c r="R641" s="136"/>
      <c r="S641" s="136"/>
      <c r="T641" s="136"/>
      <c r="U641" s="136"/>
      <c r="V641" s="136"/>
      <c r="W641" s="136"/>
      <c r="X641" s="136"/>
      <c r="Y641" s="136"/>
      <c r="Z641" s="136">
        <f t="shared" ref="Z641:AB642" si="342">Z642</f>
        <v>0</v>
      </c>
      <c r="AA641" s="136">
        <f t="shared" si="342"/>
        <v>0</v>
      </c>
      <c r="AB641" s="138">
        <f t="shared" si="342"/>
        <v>0</v>
      </c>
    </row>
    <row r="642" spans="2:28" s="56" customFormat="1" hidden="1">
      <c r="B642" s="113"/>
      <c r="C642" s="43" t="s">
        <v>359</v>
      </c>
      <c r="D642" s="110">
        <v>926</v>
      </c>
      <c r="E642" s="44" t="s">
        <v>41</v>
      </c>
      <c r="F642" s="44" t="s">
        <v>14</v>
      </c>
      <c r="G642" s="57">
        <v>9900010790</v>
      </c>
      <c r="H642" s="81"/>
      <c r="I642" s="136">
        <f t="shared" si="314"/>
        <v>0</v>
      </c>
      <c r="J642" s="136">
        <f>J643</f>
        <v>0</v>
      </c>
      <c r="K642" s="136">
        <f t="shared" si="328"/>
        <v>0</v>
      </c>
      <c r="L642" s="137"/>
      <c r="M642" s="137"/>
      <c r="N642" s="137"/>
      <c r="O642" s="136"/>
      <c r="P642" s="136"/>
      <c r="Q642" s="136"/>
      <c r="R642" s="136"/>
      <c r="S642" s="136"/>
      <c r="T642" s="136"/>
      <c r="U642" s="136"/>
      <c r="V642" s="136"/>
      <c r="W642" s="136"/>
      <c r="X642" s="136"/>
      <c r="Y642" s="136"/>
      <c r="Z642" s="136">
        <f t="shared" si="342"/>
        <v>0</v>
      </c>
      <c r="AA642" s="136">
        <f t="shared" si="342"/>
        <v>0</v>
      </c>
      <c r="AB642" s="138">
        <f t="shared" si="342"/>
        <v>0</v>
      </c>
    </row>
    <row r="643" spans="2:28" s="56" customFormat="1" ht="37.5" hidden="1">
      <c r="B643" s="113"/>
      <c r="C643" s="43" t="s">
        <v>166</v>
      </c>
      <c r="D643" s="110">
        <v>926</v>
      </c>
      <c r="E643" s="44" t="s">
        <v>41</v>
      </c>
      <c r="F643" s="44" t="s">
        <v>14</v>
      </c>
      <c r="G643" s="57">
        <v>9900010790</v>
      </c>
      <c r="H643" s="81">
        <v>600</v>
      </c>
      <c r="I643" s="136">
        <f t="shared" si="314"/>
        <v>0</v>
      </c>
      <c r="J643" s="136"/>
      <c r="K643" s="136">
        <f t="shared" si="328"/>
        <v>0</v>
      </c>
      <c r="L643" s="137"/>
      <c r="M643" s="137"/>
      <c r="N643" s="137"/>
      <c r="O643" s="136"/>
      <c r="P643" s="136"/>
      <c r="Q643" s="136"/>
      <c r="R643" s="136"/>
      <c r="S643" s="136"/>
      <c r="T643" s="136"/>
      <c r="U643" s="136"/>
      <c r="V643" s="136"/>
      <c r="W643" s="136"/>
      <c r="X643" s="136"/>
      <c r="Y643" s="136"/>
      <c r="Z643" s="136"/>
      <c r="AA643" s="136"/>
      <c r="AB643" s="138"/>
    </row>
    <row r="644" spans="2:28" s="56" customFormat="1">
      <c r="B644" s="113"/>
      <c r="C644" s="43" t="s">
        <v>60</v>
      </c>
      <c r="D644" s="110">
        <v>926</v>
      </c>
      <c r="E644" s="44" t="s">
        <v>41</v>
      </c>
      <c r="F644" s="44" t="s">
        <v>20</v>
      </c>
      <c r="G644" s="57"/>
      <c r="H644" s="81"/>
      <c r="I644" s="136">
        <f t="shared" si="314"/>
        <v>18455642</v>
      </c>
      <c r="J644" s="136">
        <f>J645+J650+J672+J656+J663+J667+J676</f>
        <v>17870352.869999997</v>
      </c>
      <c r="K644" s="136">
        <f t="shared" si="328"/>
        <v>585289.13000000268</v>
      </c>
      <c r="L644" s="137">
        <f t="shared" ref="L644:AB644" si="343">L645+L650+L672+L656+L663+L667+L676</f>
        <v>16713300</v>
      </c>
      <c r="M644" s="137">
        <f t="shared" si="343"/>
        <v>0</v>
      </c>
      <c r="N644" s="137">
        <f t="shared" si="343"/>
        <v>0</v>
      </c>
      <c r="O644" s="136">
        <f t="shared" si="343"/>
        <v>77700</v>
      </c>
      <c r="P644" s="136">
        <f t="shared" si="343"/>
        <v>0</v>
      </c>
      <c r="Q644" s="136">
        <f t="shared" si="343"/>
        <v>153000</v>
      </c>
      <c r="R644" s="136">
        <f t="shared" si="343"/>
        <v>0</v>
      </c>
      <c r="S644" s="136">
        <f t="shared" si="343"/>
        <v>503242</v>
      </c>
      <c r="T644" s="136">
        <f t="shared" si="343"/>
        <v>266800</v>
      </c>
      <c r="U644" s="136">
        <f t="shared" si="343"/>
        <v>119500</v>
      </c>
      <c r="V644" s="136">
        <f t="shared" si="343"/>
        <v>0</v>
      </c>
      <c r="W644" s="136">
        <f t="shared" si="343"/>
        <v>149800</v>
      </c>
      <c r="X644" s="136">
        <f t="shared" si="343"/>
        <v>-5500</v>
      </c>
      <c r="Y644" s="136">
        <f t="shared" si="343"/>
        <v>38300</v>
      </c>
      <c r="Z644" s="136">
        <f t="shared" si="343"/>
        <v>359500</v>
      </c>
      <c r="AA644" s="136">
        <f t="shared" si="343"/>
        <v>80000</v>
      </c>
      <c r="AB644" s="138">
        <f t="shared" si="343"/>
        <v>0</v>
      </c>
    </row>
    <row r="645" spans="2:28" s="56" customFormat="1" ht="37.5">
      <c r="B645" s="113"/>
      <c r="C645" s="43" t="s">
        <v>94</v>
      </c>
      <c r="D645" s="110">
        <v>926</v>
      </c>
      <c r="E645" s="44" t="s">
        <v>41</v>
      </c>
      <c r="F645" s="44" t="s">
        <v>20</v>
      </c>
      <c r="G645" s="57">
        <v>5000000000</v>
      </c>
      <c r="H645" s="81"/>
      <c r="I645" s="136">
        <f t="shared" si="314"/>
        <v>3703642</v>
      </c>
      <c r="J645" s="136">
        <f>J646</f>
        <v>3698149.77</v>
      </c>
      <c r="K645" s="136">
        <f t="shared" si="328"/>
        <v>5492.2299999999814</v>
      </c>
      <c r="L645" s="137">
        <f t="shared" ref="L645:U646" si="344">L646</f>
        <v>3187900</v>
      </c>
      <c r="M645" s="137">
        <f t="shared" si="344"/>
        <v>0</v>
      </c>
      <c r="N645" s="137">
        <f t="shared" si="344"/>
        <v>0</v>
      </c>
      <c r="O645" s="136">
        <f t="shared" si="344"/>
        <v>0</v>
      </c>
      <c r="P645" s="136">
        <f t="shared" si="344"/>
        <v>0</v>
      </c>
      <c r="Q645" s="136">
        <f t="shared" si="344"/>
        <v>0</v>
      </c>
      <c r="R645" s="136">
        <f t="shared" si="344"/>
        <v>0</v>
      </c>
      <c r="S645" s="136">
        <f t="shared" si="344"/>
        <v>503242</v>
      </c>
      <c r="T645" s="136">
        <f t="shared" si="344"/>
        <v>20700</v>
      </c>
      <c r="U645" s="136">
        <f t="shared" si="344"/>
        <v>0</v>
      </c>
      <c r="V645" s="136">
        <f t="shared" ref="V645:AE646" si="345">V646</f>
        <v>0</v>
      </c>
      <c r="W645" s="136">
        <f t="shared" si="345"/>
        <v>0</v>
      </c>
      <c r="X645" s="136">
        <f t="shared" si="345"/>
        <v>0</v>
      </c>
      <c r="Y645" s="136">
        <f t="shared" si="345"/>
        <v>-1600</v>
      </c>
      <c r="Z645" s="136">
        <f t="shared" si="345"/>
        <v>-6600</v>
      </c>
      <c r="AA645" s="136">
        <f t="shared" si="345"/>
        <v>0</v>
      </c>
      <c r="AB645" s="138">
        <f t="shared" si="345"/>
        <v>0</v>
      </c>
    </row>
    <row r="646" spans="2:28" s="56" customFormat="1" ht="37.5">
      <c r="B646" s="113"/>
      <c r="C646" s="43" t="s">
        <v>102</v>
      </c>
      <c r="D646" s="110">
        <v>926</v>
      </c>
      <c r="E646" s="44" t="s">
        <v>41</v>
      </c>
      <c r="F646" s="44" t="s">
        <v>20</v>
      </c>
      <c r="G646" s="57">
        <v>5020000000</v>
      </c>
      <c r="H646" s="81"/>
      <c r="I646" s="136">
        <f t="shared" si="314"/>
        <v>3703642</v>
      </c>
      <c r="J646" s="136">
        <f>J647</f>
        <v>3698149.77</v>
      </c>
      <c r="K646" s="136">
        <f t="shared" si="328"/>
        <v>5492.2299999999814</v>
      </c>
      <c r="L646" s="137">
        <f t="shared" si="344"/>
        <v>3187900</v>
      </c>
      <c r="M646" s="137">
        <f t="shared" si="344"/>
        <v>0</v>
      </c>
      <c r="N646" s="137">
        <f t="shared" si="344"/>
        <v>0</v>
      </c>
      <c r="O646" s="136">
        <f t="shared" si="344"/>
        <v>0</v>
      </c>
      <c r="P646" s="136">
        <f t="shared" si="344"/>
        <v>0</v>
      </c>
      <c r="Q646" s="136">
        <f t="shared" si="344"/>
        <v>0</v>
      </c>
      <c r="R646" s="136">
        <f t="shared" si="344"/>
        <v>0</v>
      </c>
      <c r="S646" s="136">
        <f t="shared" si="344"/>
        <v>503242</v>
      </c>
      <c r="T646" s="136">
        <f t="shared" si="344"/>
        <v>20700</v>
      </c>
      <c r="U646" s="136">
        <f t="shared" si="344"/>
        <v>0</v>
      </c>
      <c r="V646" s="136">
        <f t="shared" si="345"/>
        <v>0</v>
      </c>
      <c r="W646" s="136">
        <f t="shared" si="345"/>
        <v>0</v>
      </c>
      <c r="X646" s="136">
        <f t="shared" si="345"/>
        <v>0</v>
      </c>
      <c r="Y646" s="136">
        <f t="shared" si="345"/>
        <v>-1600</v>
      </c>
      <c r="Z646" s="136">
        <f t="shared" si="345"/>
        <v>-6600</v>
      </c>
      <c r="AA646" s="136">
        <f t="shared" si="345"/>
        <v>0</v>
      </c>
      <c r="AB646" s="138">
        <f t="shared" si="345"/>
        <v>0</v>
      </c>
    </row>
    <row r="647" spans="2:28" s="56" customFormat="1" ht="37.5">
      <c r="B647" s="113"/>
      <c r="C647" s="43" t="s">
        <v>96</v>
      </c>
      <c r="D647" s="110">
        <v>926</v>
      </c>
      <c r="E647" s="44" t="s">
        <v>41</v>
      </c>
      <c r="F647" s="44" t="s">
        <v>20</v>
      </c>
      <c r="G647" s="57">
        <v>5020000190</v>
      </c>
      <c r="H647" s="81"/>
      <c r="I647" s="136">
        <f t="shared" si="314"/>
        <v>3703642</v>
      </c>
      <c r="J647" s="136">
        <f>J648+J649</f>
        <v>3698149.77</v>
      </c>
      <c r="K647" s="136">
        <f t="shared" si="328"/>
        <v>5492.2299999999814</v>
      </c>
      <c r="L647" s="137">
        <f t="shared" ref="L647:AB647" si="346">L648+L649</f>
        <v>3187900</v>
      </c>
      <c r="M647" s="137">
        <f t="shared" si="346"/>
        <v>0</v>
      </c>
      <c r="N647" s="137">
        <f t="shared" si="346"/>
        <v>0</v>
      </c>
      <c r="O647" s="136">
        <f t="shared" si="346"/>
        <v>0</v>
      </c>
      <c r="P647" s="136">
        <f t="shared" si="346"/>
        <v>0</v>
      </c>
      <c r="Q647" s="136">
        <f t="shared" si="346"/>
        <v>0</v>
      </c>
      <c r="R647" s="136">
        <f t="shared" si="346"/>
        <v>0</v>
      </c>
      <c r="S647" s="136">
        <f t="shared" si="346"/>
        <v>503242</v>
      </c>
      <c r="T647" s="136">
        <f t="shared" si="346"/>
        <v>20700</v>
      </c>
      <c r="U647" s="136">
        <f t="shared" si="346"/>
        <v>0</v>
      </c>
      <c r="V647" s="136">
        <f t="shared" si="346"/>
        <v>0</v>
      </c>
      <c r="W647" s="136">
        <f t="shared" si="346"/>
        <v>0</v>
      </c>
      <c r="X647" s="136">
        <f t="shared" si="346"/>
        <v>0</v>
      </c>
      <c r="Y647" s="136">
        <f t="shared" si="346"/>
        <v>-1600</v>
      </c>
      <c r="Z647" s="136">
        <f t="shared" si="346"/>
        <v>-6600</v>
      </c>
      <c r="AA647" s="136">
        <f t="shared" si="346"/>
        <v>0</v>
      </c>
      <c r="AB647" s="138">
        <f t="shared" si="346"/>
        <v>0</v>
      </c>
    </row>
    <row r="648" spans="2:28" s="56" customFormat="1" ht="75">
      <c r="B648" s="113"/>
      <c r="C648" s="43" t="s">
        <v>97</v>
      </c>
      <c r="D648" s="110">
        <v>926</v>
      </c>
      <c r="E648" s="44" t="s">
        <v>41</v>
      </c>
      <c r="F648" s="44" t="s">
        <v>20</v>
      </c>
      <c r="G648" s="57">
        <v>5020000190</v>
      </c>
      <c r="H648" s="81">
        <v>100</v>
      </c>
      <c r="I648" s="136">
        <f t="shared" ref="I648:I711" si="347">SUM(L648:AB648)</f>
        <v>3703642</v>
      </c>
      <c r="J648" s="136">
        <v>3698149.77</v>
      </c>
      <c r="K648" s="136">
        <f t="shared" si="328"/>
        <v>5492.2299999999814</v>
      </c>
      <c r="L648" s="137">
        <v>3186300</v>
      </c>
      <c r="M648" s="137"/>
      <c r="N648" s="137"/>
      <c r="O648" s="136"/>
      <c r="P648" s="136"/>
      <c r="Q648" s="136"/>
      <c r="R648" s="136"/>
      <c r="S648" s="136">
        <v>503242</v>
      </c>
      <c r="T648" s="136">
        <v>20700</v>
      </c>
      <c r="U648" s="136"/>
      <c r="V648" s="136"/>
      <c r="W648" s="136"/>
      <c r="X648" s="136"/>
      <c r="Y648" s="136"/>
      <c r="Z648" s="136">
        <v>-6600</v>
      </c>
      <c r="AA648" s="136"/>
      <c r="AB648" s="138"/>
    </row>
    <row r="649" spans="2:28" s="56" customFormat="1" hidden="1">
      <c r="B649" s="113"/>
      <c r="C649" s="43" t="s">
        <v>103</v>
      </c>
      <c r="D649" s="110">
        <v>926</v>
      </c>
      <c r="E649" s="44" t="s">
        <v>41</v>
      </c>
      <c r="F649" s="44" t="s">
        <v>20</v>
      </c>
      <c r="G649" s="57">
        <v>5020000190</v>
      </c>
      <c r="H649" s="81">
        <v>800</v>
      </c>
      <c r="I649" s="136">
        <f t="shared" si="347"/>
        <v>0</v>
      </c>
      <c r="J649" s="136"/>
      <c r="K649" s="136"/>
      <c r="L649" s="137">
        <v>1600</v>
      </c>
      <c r="M649" s="137"/>
      <c r="N649" s="137"/>
      <c r="O649" s="136"/>
      <c r="P649" s="136"/>
      <c r="Q649" s="136"/>
      <c r="R649" s="136"/>
      <c r="S649" s="136"/>
      <c r="T649" s="136"/>
      <c r="U649" s="136"/>
      <c r="V649" s="136"/>
      <c r="W649" s="136"/>
      <c r="X649" s="136"/>
      <c r="Y649" s="136">
        <v>-1600</v>
      </c>
      <c r="Z649" s="136"/>
      <c r="AA649" s="136"/>
      <c r="AB649" s="138"/>
    </row>
    <row r="650" spans="2:28" s="56" customFormat="1" ht="37.5">
      <c r="B650" s="113"/>
      <c r="C650" s="43" t="s">
        <v>125</v>
      </c>
      <c r="D650" s="110">
        <v>926</v>
      </c>
      <c r="E650" s="44" t="s">
        <v>41</v>
      </c>
      <c r="F650" s="44" t="s">
        <v>20</v>
      </c>
      <c r="G650" s="57">
        <v>5200000000</v>
      </c>
      <c r="H650" s="81"/>
      <c r="I650" s="136">
        <f t="shared" si="347"/>
        <v>13389600</v>
      </c>
      <c r="J650" s="136">
        <f>J651</f>
        <v>12852883.1</v>
      </c>
      <c r="K650" s="136">
        <f t="shared" ref="K650:K655" si="348">I650-J650</f>
        <v>536716.90000000037</v>
      </c>
      <c r="L650" s="137">
        <f t="shared" ref="L650:U651" si="349">L651</f>
        <v>10613200</v>
      </c>
      <c r="M650" s="137">
        <f t="shared" si="349"/>
        <v>0</v>
      </c>
      <c r="N650" s="137">
        <f t="shared" si="349"/>
        <v>0</v>
      </c>
      <c r="O650" s="136">
        <f t="shared" si="349"/>
        <v>0</v>
      </c>
      <c r="P650" s="136">
        <f t="shared" si="349"/>
        <v>0</v>
      </c>
      <c r="Q650" s="136">
        <f t="shared" si="349"/>
        <v>153000</v>
      </c>
      <c r="R650" s="136">
        <f t="shared" si="349"/>
        <v>0</v>
      </c>
      <c r="S650" s="136">
        <f t="shared" si="349"/>
        <v>0</v>
      </c>
      <c r="T650" s="136">
        <f t="shared" si="349"/>
        <v>246100</v>
      </c>
      <c r="U650" s="136">
        <f t="shared" si="349"/>
        <v>119500</v>
      </c>
      <c r="V650" s="136">
        <f t="shared" ref="V650:AE651" si="350">V651</f>
        <v>0</v>
      </c>
      <c r="W650" s="136">
        <f t="shared" si="350"/>
        <v>149800</v>
      </c>
      <c r="X650" s="136">
        <f t="shared" si="350"/>
        <v>450000</v>
      </c>
      <c r="Y650" s="136">
        <f t="shared" si="350"/>
        <v>1211900</v>
      </c>
      <c r="Z650" s="136">
        <f t="shared" si="350"/>
        <v>366100</v>
      </c>
      <c r="AA650" s="136">
        <f t="shared" si="350"/>
        <v>80000</v>
      </c>
      <c r="AB650" s="138">
        <f t="shared" si="350"/>
        <v>0</v>
      </c>
    </row>
    <row r="651" spans="2:28" s="56" customFormat="1">
      <c r="B651" s="113"/>
      <c r="C651" s="43" t="s">
        <v>133</v>
      </c>
      <c r="D651" s="110">
        <v>926</v>
      </c>
      <c r="E651" s="44" t="s">
        <v>41</v>
      </c>
      <c r="F651" s="44" t="s">
        <v>20</v>
      </c>
      <c r="G651" s="57">
        <v>5250000000</v>
      </c>
      <c r="H651" s="81"/>
      <c r="I651" s="136">
        <f t="shared" si="347"/>
        <v>13389600</v>
      </c>
      <c r="J651" s="136">
        <f>J652</f>
        <v>12852883.1</v>
      </c>
      <c r="K651" s="136">
        <f t="shared" si="348"/>
        <v>536716.90000000037</v>
      </c>
      <c r="L651" s="137">
        <f t="shared" si="349"/>
        <v>10613200</v>
      </c>
      <c r="M651" s="137">
        <f t="shared" si="349"/>
        <v>0</v>
      </c>
      <c r="N651" s="137">
        <f t="shared" si="349"/>
        <v>0</v>
      </c>
      <c r="O651" s="136">
        <f t="shared" si="349"/>
        <v>0</v>
      </c>
      <c r="P651" s="136">
        <f t="shared" si="349"/>
        <v>0</v>
      </c>
      <c r="Q651" s="136">
        <f t="shared" si="349"/>
        <v>153000</v>
      </c>
      <c r="R651" s="136">
        <f t="shared" si="349"/>
        <v>0</v>
      </c>
      <c r="S651" s="136">
        <f t="shared" si="349"/>
        <v>0</v>
      </c>
      <c r="T651" s="136">
        <f t="shared" si="349"/>
        <v>246100</v>
      </c>
      <c r="U651" s="136">
        <f t="shared" si="349"/>
        <v>119500</v>
      </c>
      <c r="V651" s="136">
        <f t="shared" si="350"/>
        <v>0</v>
      </c>
      <c r="W651" s="136">
        <f t="shared" si="350"/>
        <v>149800</v>
      </c>
      <c r="X651" s="136">
        <f t="shared" si="350"/>
        <v>450000</v>
      </c>
      <c r="Y651" s="136">
        <f t="shared" si="350"/>
        <v>1211900</v>
      </c>
      <c r="Z651" s="136">
        <f t="shared" si="350"/>
        <v>366100</v>
      </c>
      <c r="AA651" s="136">
        <f t="shared" si="350"/>
        <v>80000</v>
      </c>
      <c r="AB651" s="138">
        <f t="shared" si="350"/>
        <v>0</v>
      </c>
    </row>
    <row r="652" spans="2:28" s="56" customFormat="1" ht="37.5">
      <c r="B652" s="113"/>
      <c r="C652" s="79" t="s">
        <v>127</v>
      </c>
      <c r="D652" s="110">
        <v>926</v>
      </c>
      <c r="E652" s="44" t="s">
        <v>41</v>
      </c>
      <c r="F652" s="44" t="s">
        <v>20</v>
      </c>
      <c r="G652" s="57">
        <v>5250000590</v>
      </c>
      <c r="H652" s="81"/>
      <c r="I652" s="136">
        <f t="shared" si="347"/>
        <v>13389600</v>
      </c>
      <c r="J652" s="136">
        <f>J653+J654+J655</f>
        <v>12852883.1</v>
      </c>
      <c r="K652" s="136">
        <f t="shared" si="348"/>
        <v>536716.90000000037</v>
      </c>
      <c r="L652" s="137">
        <f t="shared" ref="L652:AB652" si="351">L653+L654+L655</f>
        <v>10613200</v>
      </c>
      <c r="M652" s="137">
        <f t="shared" si="351"/>
        <v>0</v>
      </c>
      <c r="N652" s="137">
        <f t="shared" si="351"/>
        <v>0</v>
      </c>
      <c r="O652" s="136">
        <f t="shared" si="351"/>
        <v>0</v>
      </c>
      <c r="P652" s="136">
        <f t="shared" si="351"/>
        <v>0</v>
      </c>
      <c r="Q652" s="136">
        <f t="shared" si="351"/>
        <v>153000</v>
      </c>
      <c r="R652" s="136">
        <f t="shared" si="351"/>
        <v>0</v>
      </c>
      <c r="S652" s="136">
        <f t="shared" si="351"/>
        <v>0</v>
      </c>
      <c r="T652" s="136">
        <f t="shared" si="351"/>
        <v>246100</v>
      </c>
      <c r="U652" s="136">
        <f t="shared" si="351"/>
        <v>119500</v>
      </c>
      <c r="V652" s="136">
        <f t="shared" si="351"/>
        <v>0</v>
      </c>
      <c r="W652" s="136">
        <f t="shared" si="351"/>
        <v>149800</v>
      </c>
      <c r="X652" s="136">
        <f t="shared" si="351"/>
        <v>450000</v>
      </c>
      <c r="Y652" s="136">
        <f t="shared" si="351"/>
        <v>1211900</v>
      </c>
      <c r="Z652" s="136">
        <f t="shared" si="351"/>
        <v>366100</v>
      </c>
      <c r="AA652" s="136">
        <f t="shared" si="351"/>
        <v>80000</v>
      </c>
      <c r="AB652" s="138">
        <f t="shared" si="351"/>
        <v>0</v>
      </c>
    </row>
    <row r="653" spans="2:28" s="56" customFormat="1" ht="75">
      <c r="B653" s="113"/>
      <c r="C653" s="43" t="s">
        <v>97</v>
      </c>
      <c r="D653" s="110">
        <v>926</v>
      </c>
      <c r="E653" s="44" t="s">
        <v>41</v>
      </c>
      <c r="F653" s="44" t="s">
        <v>20</v>
      </c>
      <c r="G653" s="57">
        <v>5250000590</v>
      </c>
      <c r="H653" s="81">
        <v>100</v>
      </c>
      <c r="I653" s="136">
        <f t="shared" si="347"/>
        <v>10002200</v>
      </c>
      <c r="J653" s="136">
        <v>9921706.9399999995</v>
      </c>
      <c r="K653" s="136">
        <f t="shared" si="348"/>
        <v>80493.060000000522</v>
      </c>
      <c r="L653" s="137">
        <v>8278900</v>
      </c>
      <c r="M653" s="137"/>
      <c r="N653" s="137"/>
      <c r="O653" s="136"/>
      <c r="P653" s="136"/>
      <c r="Q653" s="136">
        <v>135000</v>
      </c>
      <c r="R653" s="136"/>
      <c r="S653" s="136"/>
      <c r="T653" s="136">
        <v>246100</v>
      </c>
      <c r="U653" s="136">
        <v>119500</v>
      </c>
      <c r="V653" s="136"/>
      <c r="W653" s="136">
        <v>149800</v>
      </c>
      <c r="X653" s="136">
        <v>-100000</v>
      </c>
      <c r="Y653" s="136">
        <v>1211900</v>
      </c>
      <c r="Z653" s="136">
        <v>-39000</v>
      </c>
      <c r="AA653" s="136"/>
      <c r="AB653" s="138"/>
    </row>
    <row r="654" spans="2:28" s="56" customFormat="1" ht="37.5">
      <c r="B654" s="113"/>
      <c r="C654" s="43" t="s">
        <v>100</v>
      </c>
      <c r="D654" s="110">
        <v>926</v>
      </c>
      <c r="E654" s="44" t="s">
        <v>41</v>
      </c>
      <c r="F654" s="44" t="s">
        <v>20</v>
      </c>
      <c r="G654" s="57">
        <v>5250000590</v>
      </c>
      <c r="H654" s="81">
        <v>200</v>
      </c>
      <c r="I654" s="136">
        <f t="shared" si="347"/>
        <v>3368887.24</v>
      </c>
      <c r="J654" s="136">
        <v>2912663.4</v>
      </c>
      <c r="K654" s="136">
        <f t="shared" si="348"/>
        <v>456223.84000000032</v>
      </c>
      <c r="L654" s="137">
        <v>2314300</v>
      </c>
      <c r="M654" s="137"/>
      <c r="N654" s="137"/>
      <c r="O654" s="136"/>
      <c r="P654" s="136"/>
      <c r="Q654" s="136">
        <v>18000</v>
      </c>
      <c r="R654" s="136"/>
      <c r="S654" s="136"/>
      <c r="T654" s="136"/>
      <c r="U654" s="136"/>
      <c r="V654" s="136"/>
      <c r="W654" s="136"/>
      <c r="X654" s="136">
        <v>550000</v>
      </c>
      <c r="Y654" s="136">
        <v>1487.24</v>
      </c>
      <c r="Z654" s="136">
        <v>405100</v>
      </c>
      <c r="AA654" s="136">
        <v>80000</v>
      </c>
      <c r="AB654" s="138"/>
    </row>
    <row r="655" spans="2:28" s="56" customFormat="1">
      <c r="B655" s="113"/>
      <c r="C655" s="43" t="s">
        <v>103</v>
      </c>
      <c r="D655" s="110">
        <v>926</v>
      </c>
      <c r="E655" s="44" t="s">
        <v>41</v>
      </c>
      <c r="F655" s="44" t="s">
        <v>20</v>
      </c>
      <c r="G655" s="57">
        <v>5250000590</v>
      </c>
      <c r="H655" s="81">
        <v>800</v>
      </c>
      <c r="I655" s="136">
        <f t="shared" si="347"/>
        <v>18512.759999999998</v>
      </c>
      <c r="J655" s="136">
        <v>18512.759999999998</v>
      </c>
      <c r="K655" s="136">
        <f t="shared" si="348"/>
        <v>0</v>
      </c>
      <c r="L655" s="137">
        <v>20000</v>
      </c>
      <c r="M655" s="137"/>
      <c r="N655" s="137"/>
      <c r="O655" s="136"/>
      <c r="P655" s="136"/>
      <c r="Q655" s="136"/>
      <c r="R655" s="136"/>
      <c r="S655" s="136"/>
      <c r="T655" s="136"/>
      <c r="U655" s="136"/>
      <c r="V655" s="136"/>
      <c r="W655" s="136"/>
      <c r="X655" s="136"/>
      <c r="Y655" s="136">
        <v>-1487.24</v>
      </c>
      <c r="Z655" s="136"/>
      <c r="AA655" s="136"/>
      <c r="AB655" s="138"/>
    </row>
    <row r="656" spans="2:28" s="56" customFormat="1" ht="62.65" hidden="1" customHeight="1">
      <c r="B656" s="113"/>
      <c r="C656" s="43" t="s">
        <v>203</v>
      </c>
      <c r="D656" s="110">
        <v>926</v>
      </c>
      <c r="E656" s="44" t="s">
        <v>41</v>
      </c>
      <c r="F656" s="44" t="s">
        <v>20</v>
      </c>
      <c r="G656" s="57">
        <v>5900000000</v>
      </c>
      <c r="H656" s="81"/>
      <c r="I656" s="136">
        <f t="shared" si="347"/>
        <v>0</v>
      </c>
      <c r="J656" s="136"/>
      <c r="K656" s="136"/>
      <c r="L656" s="137">
        <f t="shared" ref="L656:AB656" si="352">L657</f>
        <v>1826400</v>
      </c>
      <c r="M656" s="137">
        <f t="shared" si="352"/>
        <v>0</v>
      </c>
      <c r="N656" s="137">
        <f t="shared" si="352"/>
        <v>0</v>
      </c>
      <c r="O656" s="136">
        <f t="shared" si="352"/>
        <v>0</v>
      </c>
      <c r="P656" s="136">
        <f t="shared" si="352"/>
        <v>0</v>
      </c>
      <c r="Q656" s="136">
        <f t="shared" si="352"/>
        <v>-314400</v>
      </c>
      <c r="R656" s="136">
        <f t="shared" si="352"/>
        <v>0</v>
      </c>
      <c r="S656" s="136">
        <f t="shared" si="352"/>
        <v>0</v>
      </c>
      <c r="T656" s="136">
        <f t="shared" si="352"/>
        <v>0</v>
      </c>
      <c r="U656" s="136">
        <f t="shared" si="352"/>
        <v>0</v>
      </c>
      <c r="V656" s="136">
        <f t="shared" si="352"/>
        <v>0</v>
      </c>
      <c r="W656" s="136">
        <f t="shared" si="352"/>
        <v>0</v>
      </c>
      <c r="X656" s="136">
        <f t="shared" si="352"/>
        <v>-450000</v>
      </c>
      <c r="Y656" s="136">
        <f t="shared" si="352"/>
        <v>-1062000</v>
      </c>
      <c r="Z656" s="136">
        <f t="shared" si="352"/>
        <v>0</v>
      </c>
      <c r="AA656" s="136">
        <f t="shared" si="352"/>
        <v>0</v>
      </c>
      <c r="AB656" s="138">
        <f t="shared" si="352"/>
        <v>0</v>
      </c>
    </row>
    <row r="657" spans="2:28" s="56" customFormat="1" hidden="1">
      <c r="B657" s="113"/>
      <c r="C657" s="43" t="s">
        <v>204</v>
      </c>
      <c r="D657" s="110">
        <v>926</v>
      </c>
      <c r="E657" s="44" t="s">
        <v>41</v>
      </c>
      <c r="F657" s="44" t="s">
        <v>20</v>
      </c>
      <c r="G657" s="57">
        <v>5920000000</v>
      </c>
      <c r="H657" s="81"/>
      <c r="I657" s="136">
        <f t="shared" si="347"/>
        <v>0</v>
      </c>
      <c r="J657" s="136"/>
      <c r="K657" s="136"/>
      <c r="L657" s="137">
        <f t="shared" ref="L657:AB657" si="353">L658+L660</f>
        <v>1826400</v>
      </c>
      <c r="M657" s="137">
        <f t="shared" si="353"/>
        <v>0</v>
      </c>
      <c r="N657" s="137">
        <f t="shared" si="353"/>
        <v>0</v>
      </c>
      <c r="O657" s="136">
        <f t="shared" si="353"/>
        <v>0</v>
      </c>
      <c r="P657" s="136">
        <f t="shared" si="353"/>
        <v>0</v>
      </c>
      <c r="Q657" s="136">
        <f t="shared" si="353"/>
        <v>-314400</v>
      </c>
      <c r="R657" s="136">
        <f t="shared" si="353"/>
        <v>0</v>
      </c>
      <c r="S657" s="136">
        <f t="shared" si="353"/>
        <v>0</v>
      </c>
      <c r="T657" s="136">
        <f t="shared" si="353"/>
        <v>0</v>
      </c>
      <c r="U657" s="136">
        <f t="shared" si="353"/>
        <v>0</v>
      </c>
      <c r="V657" s="136">
        <f t="shared" si="353"/>
        <v>0</v>
      </c>
      <c r="W657" s="136">
        <f t="shared" si="353"/>
        <v>0</v>
      </c>
      <c r="X657" s="136">
        <f t="shared" si="353"/>
        <v>-450000</v>
      </c>
      <c r="Y657" s="136">
        <f t="shared" si="353"/>
        <v>-1062000</v>
      </c>
      <c r="Z657" s="136">
        <f t="shared" si="353"/>
        <v>0</v>
      </c>
      <c r="AA657" s="136">
        <f t="shared" si="353"/>
        <v>0</v>
      </c>
      <c r="AB657" s="138">
        <f t="shared" si="353"/>
        <v>0</v>
      </c>
    </row>
    <row r="658" spans="2:28" s="56" customFormat="1" ht="37.5" hidden="1">
      <c r="B658" s="113"/>
      <c r="C658" s="43" t="s">
        <v>205</v>
      </c>
      <c r="D658" s="110">
        <v>926</v>
      </c>
      <c r="E658" s="44" t="s">
        <v>41</v>
      </c>
      <c r="F658" s="44" t="s">
        <v>20</v>
      </c>
      <c r="G658" s="57">
        <v>5920011040</v>
      </c>
      <c r="H658" s="81"/>
      <c r="I658" s="136">
        <f t="shared" si="347"/>
        <v>0</v>
      </c>
      <c r="J658" s="136"/>
      <c r="K658" s="136"/>
      <c r="L658" s="137">
        <f t="shared" ref="L658:AB658" si="354">L659</f>
        <v>314400</v>
      </c>
      <c r="M658" s="137">
        <f t="shared" si="354"/>
        <v>0</v>
      </c>
      <c r="N658" s="137">
        <f t="shared" si="354"/>
        <v>0</v>
      </c>
      <c r="O658" s="136">
        <f t="shared" si="354"/>
        <v>0</v>
      </c>
      <c r="P658" s="136">
        <f t="shared" si="354"/>
        <v>0</v>
      </c>
      <c r="Q658" s="136">
        <f t="shared" si="354"/>
        <v>-314400</v>
      </c>
      <c r="R658" s="136">
        <f t="shared" si="354"/>
        <v>0</v>
      </c>
      <c r="S658" s="136">
        <f t="shared" si="354"/>
        <v>0</v>
      </c>
      <c r="T658" s="136">
        <f t="shared" si="354"/>
        <v>0</v>
      </c>
      <c r="U658" s="136">
        <f t="shared" si="354"/>
        <v>0</v>
      </c>
      <c r="V658" s="136">
        <f t="shared" si="354"/>
        <v>0</v>
      </c>
      <c r="W658" s="136">
        <f t="shared" si="354"/>
        <v>0</v>
      </c>
      <c r="X658" s="136">
        <f t="shared" si="354"/>
        <v>0</v>
      </c>
      <c r="Y658" s="136">
        <f t="shared" si="354"/>
        <v>0</v>
      </c>
      <c r="Z658" s="136">
        <f t="shared" si="354"/>
        <v>0</v>
      </c>
      <c r="AA658" s="136">
        <f t="shared" si="354"/>
        <v>0</v>
      </c>
      <c r="AB658" s="138">
        <f t="shared" si="354"/>
        <v>0</v>
      </c>
    </row>
    <row r="659" spans="2:28" s="56" customFormat="1" ht="37.5" hidden="1">
      <c r="B659" s="113"/>
      <c r="C659" s="43" t="s">
        <v>166</v>
      </c>
      <c r="D659" s="110">
        <v>926</v>
      </c>
      <c r="E659" s="44" t="s">
        <v>41</v>
      </c>
      <c r="F659" s="44" t="s">
        <v>20</v>
      </c>
      <c r="G659" s="57">
        <v>5920011040</v>
      </c>
      <c r="H659" s="81">
        <v>600</v>
      </c>
      <c r="I659" s="136">
        <f t="shared" si="347"/>
        <v>0</v>
      </c>
      <c r="J659" s="136"/>
      <c r="K659" s="136"/>
      <c r="L659" s="137">
        <v>314400</v>
      </c>
      <c r="M659" s="137"/>
      <c r="N659" s="137"/>
      <c r="O659" s="136"/>
      <c r="P659" s="136"/>
      <c r="Q659" s="136">
        <v>-314400</v>
      </c>
      <c r="R659" s="136"/>
      <c r="S659" s="136"/>
      <c r="T659" s="136"/>
      <c r="U659" s="136"/>
      <c r="V659" s="136"/>
      <c r="W659" s="136"/>
      <c r="X659" s="136"/>
      <c r="Y659" s="136"/>
      <c r="Z659" s="136"/>
      <c r="AA659" s="136"/>
      <c r="AB659" s="138"/>
    </row>
    <row r="660" spans="2:28" s="56" customFormat="1" ht="37.5" hidden="1">
      <c r="B660" s="113"/>
      <c r="C660" s="43" t="s">
        <v>206</v>
      </c>
      <c r="D660" s="110">
        <v>926</v>
      </c>
      <c r="E660" s="44" t="s">
        <v>41</v>
      </c>
      <c r="F660" s="44" t="s">
        <v>20</v>
      </c>
      <c r="G660" s="57">
        <v>5920011060</v>
      </c>
      <c r="H660" s="81"/>
      <c r="I660" s="136">
        <f t="shared" si="347"/>
        <v>0</v>
      </c>
      <c r="J660" s="136"/>
      <c r="K660" s="136"/>
      <c r="L660" s="137">
        <f t="shared" ref="L660:AB660" si="355">L661+L662</f>
        <v>1512000</v>
      </c>
      <c r="M660" s="137">
        <f t="shared" si="355"/>
        <v>0</v>
      </c>
      <c r="N660" s="137">
        <f t="shared" si="355"/>
        <v>0</v>
      </c>
      <c r="O660" s="136">
        <f t="shared" si="355"/>
        <v>0</v>
      </c>
      <c r="P660" s="136">
        <f t="shared" si="355"/>
        <v>0</v>
      </c>
      <c r="Q660" s="136">
        <f t="shared" si="355"/>
        <v>0</v>
      </c>
      <c r="R660" s="136">
        <f t="shared" si="355"/>
        <v>0</v>
      </c>
      <c r="S660" s="136">
        <f t="shared" si="355"/>
        <v>0</v>
      </c>
      <c r="T660" s="136">
        <f t="shared" si="355"/>
        <v>0</v>
      </c>
      <c r="U660" s="136">
        <f t="shared" si="355"/>
        <v>0</v>
      </c>
      <c r="V660" s="136">
        <f t="shared" si="355"/>
        <v>0</v>
      </c>
      <c r="W660" s="136">
        <f t="shared" si="355"/>
        <v>0</v>
      </c>
      <c r="X660" s="136">
        <f t="shared" si="355"/>
        <v>-450000</v>
      </c>
      <c r="Y660" s="136">
        <f t="shared" si="355"/>
        <v>-1062000</v>
      </c>
      <c r="Z660" s="136">
        <f t="shared" si="355"/>
        <v>0</v>
      </c>
      <c r="AA660" s="136">
        <f t="shared" si="355"/>
        <v>0</v>
      </c>
      <c r="AB660" s="138">
        <f t="shared" si="355"/>
        <v>0</v>
      </c>
    </row>
    <row r="661" spans="2:28" s="56" customFormat="1" ht="37.5" hidden="1">
      <c r="B661" s="113"/>
      <c r="C661" s="43" t="s">
        <v>100</v>
      </c>
      <c r="D661" s="110">
        <v>926</v>
      </c>
      <c r="E661" s="44" t="s">
        <v>41</v>
      </c>
      <c r="F661" s="44" t="s">
        <v>20</v>
      </c>
      <c r="G661" s="57">
        <v>5920011060</v>
      </c>
      <c r="H661" s="81">
        <v>200</v>
      </c>
      <c r="I661" s="136">
        <f t="shared" si="347"/>
        <v>0</v>
      </c>
      <c r="J661" s="136"/>
      <c r="K661" s="136"/>
      <c r="L661" s="137">
        <v>450000</v>
      </c>
      <c r="M661" s="137"/>
      <c r="N661" s="137"/>
      <c r="O661" s="136"/>
      <c r="P661" s="136"/>
      <c r="Q661" s="136"/>
      <c r="R661" s="136"/>
      <c r="S661" s="136"/>
      <c r="T661" s="136"/>
      <c r="U661" s="136"/>
      <c r="V661" s="136"/>
      <c r="W661" s="136"/>
      <c r="X661" s="136">
        <v>-450000</v>
      </c>
      <c r="Y661" s="136"/>
      <c r="Z661" s="136"/>
      <c r="AA661" s="136"/>
      <c r="AB661" s="138"/>
    </row>
    <row r="662" spans="2:28" s="56" customFormat="1" ht="37.5" hidden="1">
      <c r="B662" s="113"/>
      <c r="C662" s="43" t="s">
        <v>166</v>
      </c>
      <c r="D662" s="110">
        <v>926</v>
      </c>
      <c r="E662" s="44" t="s">
        <v>41</v>
      </c>
      <c r="F662" s="44" t="s">
        <v>20</v>
      </c>
      <c r="G662" s="57">
        <v>5920011060</v>
      </c>
      <c r="H662" s="81">
        <v>600</v>
      </c>
      <c r="I662" s="136">
        <f t="shared" si="347"/>
        <v>0</v>
      </c>
      <c r="J662" s="136"/>
      <c r="K662" s="136"/>
      <c r="L662" s="137">
        <v>1062000</v>
      </c>
      <c r="M662" s="137"/>
      <c r="N662" s="137"/>
      <c r="O662" s="136"/>
      <c r="P662" s="136"/>
      <c r="Q662" s="136"/>
      <c r="R662" s="136"/>
      <c r="S662" s="136"/>
      <c r="T662" s="136"/>
      <c r="U662" s="136"/>
      <c r="V662" s="136"/>
      <c r="W662" s="136"/>
      <c r="X662" s="136"/>
      <c r="Y662" s="136">
        <v>-1062000</v>
      </c>
      <c r="Z662" s="136"/>
      <c r="AA662" s="136"/>
      <c r="AB662" s="138"/>
    </row>
    <row r="663" spans="2:28" s="56" customFormat="1" ht="56.25">
      <c r="B663" s="113"/>
      <c r="C663" s="43" t="s">
        <v>300</v>
      </c>
      <c r="D663" s="110">
        <v>926</v>
      </c>
      <c r="E663" s="44" t="s">
        <v>41</v>
      </c>
      <c r="F663" s="44" t="s">
        <v>20</v>
      </c>
      <c r="G663" s="57">
        <v>6700000000</v>
      </c>
      <c r="H663" s="81"/>
      <c r="I663" s="136">
        <f t="shared" si="347"/>
        <v>227700</v>
      </c>
      <c r="J663" s="136">
        <f>J664</f>
        <v>227700</v>
      </c>
      <c r="K663" s="136">
        <f t="shared" ref="K663:K671" si="356">I663-J663</f>
        <v>0</v>
      </c>
      <c r="L663" s="137">
        <f t="shared" ref="L663:U665" si="357">L664</f>
        <v>150000</v>
      </c>
      <c r="M663" s="137">
        <f t="shared" si="357"/>
        <v>0</v>
      </c>
      <c r="N663" s="137">
        <f t="shared" si="357"/>
        <v>0</v>
      </c>
      <c r="O663" s="136">
        <f t="shared" si="357"/>
        <v>77700</v>
      </c>
      <c r="P663" s="136">
        <f t="shared" si="357"/>
        <v>0</v>
      </c>
      <c r="Q663" s="136">
        <f t="shared" si="357"/>
        <v>0</v>
      </c>
      <c r="R663" s="136">
        <f t="shared" si="357"/>
        <v>0</v>
      </c>
      <c r="S663" s="136">
        <f t="shared" si="357"/>
        <v>0</v>
      </c>
      <c r="T663" s="136">
        <f t="shared" si="357"/>
        <v>0</v>
      </c>
      <c r="U663" s="136">
        <f t="shared" si="357"/>
        <v>0</v>
      </c>
      <c r="V663" s="136">
        <f t="shared" ref="V663:AE665" si="358">V664</f>
        <v>0</v>
      </c>
      <c r="W663" s="136">
        <f t="shared" si="358"/>
        <v>0</v>
      </c>
      <c r="X663" s="136">
        <f t="shared" si="358"/>
        <v>0</v>
      </c>
      <c r="Y663" s="136">
        <f t="shared" si="358"/>
        <v>0</v>
      </c>
      <c r="Z663" s="136">
        <f t="shared" si="358"/>
        <v>0</v>
      </c>
      <c r="AA663" s="136">
        <f t="shared" si="358"/>
        <v>0</v>
      </c>
      <c r="AB663" s="138">
        <f t="shared" si="358"/>
        <v>0</v>
      </c>
    </row>
    <row r="664" spans="2:28" s="56" customFormat="1" ht="37.5">
      <c r="B664" s="113"/>
      <c r="C664" s="43" t="s">
        <v>301</v>
      </c>
      <c r="D664" s="110">
        <v>926</v>
      </c>
      <c r="E664" s="44" t="s">
        <v>41</v>
      </c>
      <c r="F664" s="44" t="s">
        <v>20</v>
      </c>
      <c r="G664" s="57">
        <v>6710000000</v>
      </c>
      <c r="H664" s="81"/>
      <c r="I664" s="136">
        <f t="shared" si="347"/>
        <v>227700</v>
      </c>
      <c r="J664" s="136">
        <f>J665</f>
        <v>227700</v>
      </c>
      <c r="K664" s="136">
        <f t="shared" si="356"/>
        <v>0</v>
      </c>
      <c r="L664" s="137">
        <f t="shared" si="357"/>
        <v>150000</v>
      </c>
      <c r="M664" s="137">
        <f t="shared" si="357"/>
        <v>0</v>
      </c>
      <c r="N664" s="137">
        <f t="shared" si="357"/>
        <v>0</v>
      </c>
      <c r="O664" s="136">
        <f t="shared" si="357"/>
        <v>77700</v>
      </c>
      <c r="P664" s="136">
        <f t="shared" si="357"/>
        <v>0</v>
      </c>
      <c r="Q664" s="136">
        <f t="shared" si="357"/>
        <v>0</v>
      </c>
      <c r="R664" s="136">
        <f t="shared" si="357"/>
        <v>0</v>
      </c>
      <c r="S664" s="136">
        <f t="shared" si="357"/>
        <v>0</v>
      </c>
      <c r="T664" s="136">
        <f t="shared" si="357"/>
        <v>0</v>
      </c>
      <c r="U664" s="136">
        <f t="shared" si="357"/>
        <v>0</v>
      </c>
      <c r="V664" s="136">
        <f t="shared" si="358"/>
        <v>0</v>
      </c>
      <c r="W664" s="136">
        <f t="shared" si="358"/>
        <v>0</v>
      </c>
      <c r="X664" s="136">
        <f t="shared" si="358"/>
        <v>0</v>
      </c>
      <c r="Y664" s="136">
        <f t="shared" si="358"/>
        <v>0</v>
      </c>
      <c r="Z664" s="136">
        <f t="shared" si="358"/>
        <v>0</v>
      </c>
      <c r="AA664" s="136">
        <f t="shared" si="358"/>
        <v>0</v>
      </c>
      <c r="AB664" s="138">
        <f t="shared" si="358"/>
        <v>0</v>
      </c>
    </row>
    <row r="665" spans="2:28" s="56" customFormat="1">
      <c r="B665" s="113"/>
      <c r="C665" s="43" t="s">
        <v>302</v>
      </c>
      <c r="D665" s="110">
        <v>926</v>
      </c>
      <c r="E665" s="44" t="s">
        <v>41</v>
      </c>
      <c r="F665" s="44" t="s">
        <v>20</v>
      </c>
      <c r="G665" s="57">
        <v>6710010220</v>
      </c>
      <c r="H665" s="81"/>
      <c r="I665" s="136">
        <f t="shared" si="347"/>
        <v>227700</v>
      </c>
      <c r="J665" s="136">
        <f>J666</f>
        <v>227700</v>
      </c>
      <c r="K665" s="136">
        <f t="shared" si="356"/>
        <v>0</v>
      </c>
      <c r="L665" s="137">
        <f t="shared" si="357"/>
        <v>150000</v>
      </c>
      <c r="M665" s="137">
        <f t="shared" si="357"/>
        <v>0</v>
      </c>
      <c r="N665" s="137">
        <f t="shared" si="357"/>
        <v>0</v>
      </c>
      <c r="O665" s="136">
        <f t="shared" si="357"/>
        <v>77700</v>
      </c>
      <c r="P665" s="136">
        <f t="shared" si="357"/>
        <v>0</v>
      </c>
      <c r="Q665" s="136">
        <f t="shared" si="357"/>
        <v>0</v>
      </c>
      <c r="R665" s="136">
        <f t="shared" si="357"/>
        <v>0</v>
      </c>
      <c r="S665" s="136">
        <f t="shared" si="357"/>
        <v>0</v>
      </c>
      <c r="T665" s="136">
        <f t="shared" si="357"/>
        <v>0</v>
      </c>
      <c r="U665" s="136">
        <f t="shared" si="357"/>
        <v>0</v>
      </c>
      <c r="V665" s="136">
        <f t="shared" si="358"/>
        <v>0</v>
      </c>
      <c r="W665" s="136">
        <f t="shared" si="358"/>
        <v>0</v>
      </c>
      <c r="X665" s="136">
        <f t="shared" si="358"/>
        <v>0</v>
      </c>
      <c r="Y665" s="136">
        <f t="shared" si="358"/>
        <v>0</v>
      </c>
      <c r="Z665" s="136">
        <f t="shared" si="358"/>
        <v>0</v>
      </c>
      <c r="AA665" s="136">
        <f t="shared" si="358"/>
        <v>0</v>
      </c>
      <c r="AB665" s="138">
        <f t="shared" si="358"/>
        <v>0</v>
      </c>
    </row>
    <row r="666" spans="2:28" s="56" customFormat="1" ht="37.5">
      <c r="B666" s="113"/>
      <c r="C666" s="43" t="s">
        <v>100</v>
      </c>
      <c r="D666" s="110">
        <v>926</v>
      </c>
      <c r="E666" s="44" t="s">
        <v>41</v>
      </c>
      <c r="F666" s="44" t="s">
        <v>20</v>
      </c>
      <c r="G666" s="57">
        <v>6710010220</v>
      </c>
      <c r="H666" s="81">
        <v>200</v>
      </c>
      <c r="I666" s="136">
        <f t="shared" si="347"/>
        <v>227700</v>
      </c>
      <c r="J666" s="136">
        <v>227700</v>
      </c>
      <c r="K666" s="136">
        <f t="shared" si="356"/>
        <v>0</v>
      </c>
      <c r="L666" s="137">
        <v>150000</v>
      </c>
      <c r="M666" s="137"/>
      <c r="N666" s="137"/>
      <c r="O666" s="136">
        <v>77700</v>
      </c>
      <c r="P666" s="136"/>
      <c r="Q666" s="136"/>
      <c r="R666" s="136"/>
      <c r="S666" s="136"/>
      <c r="T666" s="136"/>
      <c r="U666" s="136"/>
      <c r="V666" s="136"/>
      <c r="W666" s="136"/>
      <c r="X666" s="136"/>
      <c r="Y666" s="136"/>
      <c r="Z666" s="136"/>
      <c r="AA666" s="136"/>
      <c r="AB666" s="138"/>
    </row>
    <row r="667" spans="2:28" s="56" customFormat="1" ht="93.75">
      <c r="B667" s="113"/>
      <c r="C667" s="43" t="s">
        <v>312</v>
      </c>
      <c r="D667" s="110">
        <v>926</v>
      </c>
      <c r="E667" s="44" t="s">
        <v>41</v>
      </c>
      <c r="F667" s="44" t="s">
        <v>20</v>
      </c>
      <c r="G667" s="57">
        <v>6900000000</v>
      </c>
      <c r="H667" s="81"/>
      <c r="I667" s="136">
        <f t="shared" si="347"/>
        <v>889700</v>
      </c>
      <c r="J667" s="136">
        <f>J668</f>
        <v>846620</v>
      </c>
      <c r="K667" s="136">
        <f t="shared" si="356"/>
        <v>43080</v>
      </c>
      <c r="L667" s="137">
        <f t="shared" ref="L667:U668" si="359">L668</f>
        <v>575300</v>
      </c>
      <c r="M667" s="137">
        <f t="shared" si="359"/>
        <v>0</v>
      </c>
      <c r="N667" s="137">
        <f t="shared" si="359"/>
        <v>0</v>
      </c>
      <c r="O667" s="136">
        <f t="shared" si="359"/>
        <v>0</v>
      </c>
      <c r="P667" s="136">
        <f t="shared" si="359"/>
        <v>0</v>
      </c>
      <c r="Q667" s="136">
        <f t="shared" si="359"/>
        <v>314400</v>
      </c>
      <c r="R667" s="136">
        <f t="shared" si="359"/>
        <v>0</v>
      </c>
      <c r="S667" s="136">
        <f t="shared" si="359"/>
        <v>0</v>
      </c>
      <c r="T667" s="136">
        <f t="shared" si="359"/>
        <v>0</v>
      </c>
      <c r="U667" s="136">
        <f t="shared" si="359"/>
        <v>0</v>
      </c>
      <c r="V667" s="136">
        <f t="shared" ref="V667:AE668" si="360">V668</f>
        <v>0</v>
      </c>
      <c r="W667" s="136">
        <f t="shared" si="360"/>
        <v>0</v>
      </c>
      <c r="X667" s="136">
        <f t="shared" si="360"/>
        <v>0</v>
      </c>
      <c r="Y667" s="136">
        <f t="shared" si="360"/>
        <v>0</v>
      </c>
      <c r="Z667" s="136">
        <f t="shared" si="360"/>
        <v>0</v>
      </c>
      <c r="AA667" s="136">
        <f t="shared" si="360"/>
        <v>0</v>
      </c>
      <c r="AB667" s="138">
        <f t="shared" si="360"/>
        <v>0</v>
      </c>
    </row>
    <row r="668" spans="2:28" s="56" customFormat="1" ht="37.5">
      <c r="B668" s="113"/>
      <c r="C668" s="43" t="s">
        <v>313</v>
      </c>
      <c r="D668" s="110">
        <v>926</v>
      </c>
      <c r="E668" s="44" t="s">
        <v>41</v>
      </c>
      <c r="F668" s="44" t="s">
        <v>20</v>
      </c>
      <c r="G668" s="57">
        <v>6910000000</v>
      </c>
      <c r="H668" s="81"/>
      <c r="I668" s="136">
        <f t="shared" si="347"/>
        <v>889700</v>
      </c>
      <c r="J668" s="136">
        <f>J669</f>
        <v>846620</v>
      </c>
      <c r="K668" s="136">
        <f t="shared" si="356"/>
        <v>43080</v>
      </c>
      <c r="L668" s="137">
        <f t="shared" si="359"/>
        <v>575300</v>
      </c>
      <c r="M668" s="137">
        <f t="shared" si="359"/>
        <v>0</v>
      </c>
      <c r="N668" s="137">
        <f t="shared" si="359"/>
        <v>0</v>
      </c>
      <c r="O668" s="136">
        <f t="shared" si="359"/>
        <v>0</v>
      </c>
      <c r="P668" s="136">
        <f t="shared" si="359"/>
        <v>0</v>
      </c>
      <c r="Q668" s="136">
        <f t="shared" si="359"/>
        <v>314400</v>
      </c>
      <c r="R668" s="136">
        <f t="shared" si="359"/>
        <v>0</v>
      </c>
      <c r="S668" s="136">
        <f t="shared" si="359"/>
        <v>0</v>
      </c>
      <c r="T668" s="136">
        <f t="shared" si="359"/>
        <v>0</v>
      </c>
      <c r="U668" s="136">
        <f t="shared" si="359"/>
        <v>0</v>
      </c>
      <c r="V668" s="136">
        <f t="shared" si="360"/>
        <v>0</v>
      </c>
      <c r="W668" s="136">
        <f t="shared" si="360"/>
        <v>0</v>
      </c>
      <c r="X668" s="136">
        <f t="shared" si="360"/>
        <v>0</v>
      </c>
      <c r="Y668" s="136">
        <f t="shared" si="360"/>
        <v>0</v>
      </c>
      <c r="Z668" s="136">
        <f t="shared" si="360"/>
        <v>0</v>
      </c>
      <c r="AA668" s="136">
        <f t="shared" si="360"/>
        <v>0</v>
      </c>
      <c r="AB668" s="138">
        <f t="shared" si="360"/>
        <v>0</v>
      </c>
    </row>
    <row r="669" spans="2:28" s="56" customFormat="1" ht="79.900000000000006" customHeight="1">
      <c r="B669" s="113"/>
      <c r="C669" s="43" t="s">
        <v>314</v>
      </c>
      <c r="D669" s="110">
        <v>926</v>
      </c>
      <c r="E669" s="44" t="s">
        <v>41</v>
      </c>
      <c r="F669" s="44" t="s">
        <v>20</v>
      </c>
      <c r="G669" s="57">
        <v>6910010500</v>
      </c>
      <c r="H669" s="81"/>
      <c r="I669" s="136">
        <f t="shared" si="347"/>
        <v>889700</v>
      </c>
      <c r="J669" s="136">
        <f>J670+J671</f>
        <v>846620</v>
      </c>
      <c r="K669" s="136">
        <f t="shared" si="356"/>
        <v>43080</v>
      </c>
      <c r="L669" s="137">
        <f t="shared" ref="L669:Y669" si="361">L670</f>
        <v>575300</v>
      </c>
      <c r="M669" s="137">
        <f t="shared" si="361"/>
        <v>0</v>
      </c>
      <c r="N669" s="137">
        <f t="shared" si="361"/>
        <v>0</v>
      </c>
      <c r="O669" s="136">
        <f t="shared" si="361"/>
        <v>0</v>
      </c>
      <c r="P669" s="136">
        <f t="shared" si="361"/>
        <v>0</v>
      </c>
      <c r="Q669" s="136">
        <f t="shared" si="361"/>
        <v>314400</v>
      </c>
      <c r="R669" s="136">
        <f t="shared" si="361"/>
        <v>0</v>
      </c>
      <c r="S669" s="136">
        <f t="shared" si="361"/>
        <v>0</v>
      </c>
      <c r="T669" s="136">
        <f t="shared" si="361"/>
        <v>0</v>
      </c>
      <c r="U669" s="136">
        <f t="shared" si="361"/>
        <v>0</v>
      </c>
      <c r="V669" s="136">
        <f t="shared" si="361"/>
        <v>0</v>
      </c>
      <c r="W669" s="136">
        <f t="shared" si="361"/>
        <v>0</v>
      </c>
      <c r="X669" s="136">
        <f t="shared" si="361"/>
        <v>0</v>
      </c>
      <c r="Y669" s="136">
        <f t="shared" si="361"/>
        <v>0</v>
      </c>
      <c r="Z669" s="136">
        <f>Z670+Z671</f>
        <v>0</v>
      </c>
      <c r="AA669" s="136">
        <f>AA670+AA671</f>
        <v>0</v>
      </c>
      <c r="AB669" s="138">
        <f>AB670+AB671</f>
        <v>0</v>
      </c>
    </row>
    <row r="670" spans="2:28" s="56" customFormat="1" ht="37.5">
      <c r="B670" s="113"/>
      <c r="C670" s="43" t="s">
        <v>100</v>
      </c>
      <c r="D670" s="110">
        <v>926</v>
      </c>
      <c r="E670" s="44" t="s">
        <v>41</v>
      </c>
      <c r="F670" s="44" t="s">
        <v>20</v>
      </c>
      <c r="G670" s="57">
        <v>6910010500</v>
      </c>
      <c r="H670" s="81">
        <v>200</v>
      </c>
      <c r="I670" s="136">
        <f t="shared" si="347"/>
        <v>849700</v>
      </c>
      <c r="J670" s="136">
        <v>806620</v>
      </c>
      <c r="K670" s="136">
        <f t="shared" si="356"/>
        <v>43080</v>
      </c>
      <c r="L670" s="137">
        <v>575300</v>
      </c>
      <c r="M670" s="137"/>
      <c r="N670" s="137"/>
      <c r="O670" s="136"/>
      <c r="P670" s="136"/>
      <c r="Q670" s="136">
        <v>314400</v>
      </c>
      <c r="R670" s="136"/>
      <c r="S670" s="136"/>
      <c r="T670" s="136"/>
      <c r="U670" s="136"/>
      <c r="V670" s="136"/>
      <c r="W670" s="136"/>
      <c r="X670" s="136"/>
      <c r="Y670" s="136"/>
      <c r="Z670" s="136">
        <v>-40000</v>
      </c>
      <c r="AA670" s="136"/>
      <c r="AB670" s="138"/>
    </row>
    <row r="671" spans="2:28" s="56" customFormat="1" ht="37.5">
      <c r="B671" s="113"/>
      <c r="C671" s="43" t="s">
        <v>166</v>
      </c>
      <c r="D671" s="110">
        <v>926</v>
      </c>
      <c r="E671" s="44" t="s">
        <v>41</v>
      </c>
      <c r="F671" s="44" t="s">
        <v>20</v>
      </c>
      <c r="G671" s="57">
        <v>6910010500</v>
      </c>
      <c r="H671" s="81">
        <v>600</v>
      </c>
      <c r="I671" s="136">
        <f t="shared" si="347"/>
        <v>40000</v>
      </c>
      <c r="J671" s="136">
        <v>40000</v>
      </c>
      <c r="K671" s="136">
        <f t="shared" si="356"/>
        <v>0</v>
      </c>
      <c r="L671" s="137"/>
      <c r="M671" s="137"/>
      <c r="N671" s="137"/>
      <c r="O671" s="136"/>
      <c r="P671" s="136"/>
      <c r="Q671" s="136"/>
      <c r="R671" s="136"/>
      <c r="S671" s="136"/>
      <c r="T671" s="136"/>
      <c r="U671" s="136"/>
      <c r="V671" s="136"/>
      <c r="W671" s="136"/>
      <c r="X671" s="136"/>
      <c r="Y671" s="136"/>
      <c r="Z671" s="136">
        <v>40000</v>
      </c>
      <c r="AA671" s="136"/>
      <c r="AB671" s="138"/>
    </row>
    <row r="672" spans="2:28" s="56" customFormat="1" hidden="1">
      <c r="B672" s="113"/>
      <c r="C672" s="43" t="s">
        <v>316</v>
      </c>
      <c r="D672" s="110">
        <v>926</v>
      </c>
      <c r="E672" s="44" t="s">
        <v>41</v>
      </c>
      <c r="F672" s="44" t="s">
        <v>20</v>
      </c>
      <c r="G672" s="57">
        <v>7000000000</v>
      </c>
      <c r="H672" s="81"/>
      <c r="I672" s="136">
        <f t="shared" si="347"/>
        <v>0</v>
      </c>
      <c r="J672" s="136"/>
      <c r="K672" s="136"/>
      <c r="L672" s="137">
        <f t="shared" ref="L672:U674" si="362">L673</f>
        <v>115500</v>
      </c>
      <c r="M672" s="137">
        <f t="shared" si="362"/>
        <v>0</v>
      </c>
      <c r="N672" s="137">
        <f t="shared" si="362"/>
        <v>0</v>
      </c>
      <c r="O672" s="136">
        <f t="shared" si="362"/>
        <v>0</v>
      </c>
      <c r="P672" s="136">
        <f t="shared" si="362"/>
        <v>0</v>
      </c>
      <c r="Q672" s="136">
        <f t="shared" si="362"/>
        <v>0</v>
      </c>
      <c r="R672" s="136">
        <f t="shared" si="362"/>
        <v>0</v>
      </c>
      <c r="S672" s="136">
        <f t="shared" si="362"/>
        <v>0</v>
      </c>
      <c r="T672" s="136">
        <f t="shared" si="362"/>
        <v>0</v>
      </c>
      <c r="U672" s="136">
        <f t="shared" si="362"/>
        <v>0</v>
      </c>
      <c r="V672" s="136">
        <f t="shared" ref="V672:AE674" si="363">V673</f>
        <v>0</v>
      </c>
      <c r="W672" s="136">
        <f t="shared" si="363"/>
        <v>0</v>
      </c>
      <c r="X672" s="136">
        <f t="shared" si="363"/>
        <v>-5500</v>
      </c>
      <c r="Y672" s="136">
        <f t="shared" si="363"/>
        <v>-110000</v>
      </c>
      <c r="Z672" s="136">
        <f t="shared" si="363"/>
        <v>0</v>
      </c>
      <c r="AA672" s="136">
        <f t="shared" si="363"/>
        <v>0</v>
      </c>
      <c r="AB672" s="138">
        <f t="shared" si="363"/>
        <v>0</v>
      </c>
    </row>
    <row r="673" spans="2:1024" s="56" customFormat="1" hidden="1">
      <c r="B673" s="113"/>
      <c r="C673" s="43" t="s">
        <v>321</v>
      </c>
      <c r="D673" s="110">
        <v>926</v>
      </c>
      <c r="E673" s="44" t="s">
        <v>41</v>
      </c>
      <c r="F673" s="44" t="s">
        <v>20</v>
      </c>
      <c r="G673" s="57">
        <v>7020000000</v>
      </c>
      <c r="H673" s="81"/>
      <c r="I673" s="136">
        <f t="shared" si="347"/>
        <v>0</v>
      </c>
      <c r="J673" s="136"/>
      <c r="K673" s="136"/>
      <c r="L673" s="137">
        <f t="shared" si="362"/>
        <v>115500</v>
      </c>
      <c r="M673" s="137">
        <f t="shared" si="362"/>
        <v>0</v>
      </c>
      <c r="N673" s="137">
        <f t="shared" si="362"/>
        <v>0</v>
      </c>
      <c r="O673" s="136">
        <f t="shared" si="362"/>
        <v>0</v>
      </c>
      <c r="P673" s="136">
        <f t="shared" si="362"/>
        <v>0</v>
      </c>
      <c r="Q673" s="136">
        <f t="shared" si="362"/>
        <v>0</v>
      </c>
      <c r="R673" s="136">
        <f t="shared" si="362"/>
        <v>0</v>
      </c>
      <c r="S673" s="136">
        <f t="shared" si="362"/>
        <v>0</v>
      </c>
      <c r="T673" s="136">
        <f t="shared" si="362"/>
        <v>0</v>
      </c>
      <c r="U673" s="136">
        <f t="shared" si="362"/>
        <v>0</v>
      </c>
      <c r="V673" s="136">
        <f t="shared" si="363"/>
        <v>0</v>
      </c>
      <c r="W673" s="136">
        <f t="shared" si="363"/>
        <v>0</v>
      </c>
      <c r="X673" s="136">
        <f t="shared" si="363"/>
        <v>-5500</v>
      </c>
      <c r="Y673" s="136">
        <f t="shared" si="363"/>
        <v>-110000</v>
      </c>
      <c r="Z673" s="136">
        <f t="shared" si="363"/>
        <v>0</v>
      </c>
      <c r="AA673" s="136">
        <f t="shared" si="363"/>
        <v>0</v>
      </c>
      <c r="AB673" s="138">
        <f t="shared" si="363"/>
        <v>0</v>
      </c>
    </row>
    <row r="674" spans="2:1024" s="56" customFormat="1" ht="56.25" hidden="1">
      <c r="B674" s="113"/>
      <c r="C674" s="43" t="s">
        <v>322</v>
      </c>
      <c r="D674" s="110">
        <v>926</v>
      </c>
      <c r="E674" s="44" t="s">
        <v>41</v>
      </c>
      <c r="F674" s="44" t="s">
        <v>20</v>
      </c>
      <c r="G674" s="57">
        <v>7020010060</v>
      </c>
      <c r="H674" s="81"/>
      <c r="I674" s="136">
        <f t="shared" si="347"/>
        <v>0</v>
      </c>
      <c r="J674" s="136"/>
      <c r="K674" s="136"/>
      <c r="L674" s="137">
        <f t="shared" si="362"/>
        <v>115500</v>
      </c>
      <c r="M674" s="137">
        <f t="shared" si="362"/>
        <v>0</v>
      </c>
      <c r="N674" s="137">
        <f t="shared" si="362"/>
        <v>0</v>
      </c>
      <c r="O674" s="136">
        <f t="shared" si="362"/>
        <v>0</v>
      </c>
      <c r="P674" s="136">
        <f t="shared" si="362"/>
        <v>0</v>
      </c>
      <c r="Q674" s="136">
        <f t="shared" si="362"/>
        <v>0</v>
      </c>
      <c r="R674" s="136">
        <f t="shared" si="362"/>
        <v>0</v>
      </c>
      <c r="S674" s="136">
        <f t="shared" si="362"/>
        <v>0</v>
      </c>
      <c r="T674" s="136">
        <f t="shared" si="362"/>
        <v>0</v>
      </c>
      <c r="U674" s="136">
        <f t="shared" si="362"/>
        <v>0</v>
      </c>
      <c r="V674" s="136">
        <f t="shared" si="363"/>
        <v>0</v>
      </c>
      <c r="W674" s="136">
        <f t="shared" si="363"/>
        <v>0</v>
      </c>
      <c r="X674" s="136">
        <f t="shared" si="363"/>
        <v>-5500</v>
      </c>
      <c r="Y674" s="136">
        <f t="shared" si="363"/>
        <v>-110000</v>
      </c>
      <c r="Z674" s="136">
        <f t="shared" si="363"/>
        <v>0</v>
      </c>
      <c r="AA674" s="136">
        <f t="shared" si="363"/>
        <v>0</v>
      </c>
      <c r="AB674" s="138">
        <f t="shared" si="363"/>
        <v>0</v>
      </c>
    </row>
    <row r="675" spans="2:1024" s="56" customFormat="1" hidden="1">
      <c r="B675" s="113"/>
      <c r="C675" s="43" t="s">
        <v>130</v>
      </c>
      <c r="D675" s="110">
        <v>926</v>
      </c>
      <c r="E675" s="44" t="s">
        <v>41</v>
      </c>
      <c r="F675" s="44" t="s">
        <v>20</v>
      </c>
      <c r="G675" s="57">
        <v>7020010060</v>
      </c>
      <c r="H675" s="81">
        <v>300</v>
      </c>
      <c r="I675" s="136">
        <f t="shared" si="347"/>
        <v>0</v>
      </c>
      <c r="J675" s="136"/>
      <c r="K675" s="136"/>
      <c r="L675" s="137">
        <v>115500</v>
      </c>
      <c r="M675" s="137"/>
      <c r="N675" s="137"/>
      <c r="O675" s="136"/>
      <c r="P675" s="136"/>
      <c r="Q675" s="136"/>
      <c r="R675" s="136"/>
      <c r="S675" s="136"/>
      <c r="T675" s="136"/>
      <c r="U675" s="136"/>
      <c r="V675" s="136"/>
      <c r="W675" s="136"/>
      <c r="X675" s="136">
        <v>-5500</v>
      </c>
      <c r="Y675" s="136">
        <v>-110000</v>
      </c>
      <c r="Z675" s="136"/>
      <c r="AA675" s="136"/>
      <c r="AB675" s="138"/>
    </row>
    <row r="676" spans="2:1024" s="56" customFormat="1" ht="37.5">
      <c r="B676" s="113"/>
      <c r="C676" s="43" t="s">
        <v>324</v>
      </c>
      <c r="D676" s="110">
        <v>926</v>
      </c>
      <c r="E676" s="44" t="s">
        <v>41</v>
      </c>
      <c r="F676" s="44" t="s">
        <v>20</v>
      </c>
      <c r="G676" s="57">
        <v>7100000000</v>
      </c>
      <c r="H676" s="81"/>
      <c r="I676" s="136">
        <f t="shared" si="347"/>
        <v>245000</v>
      </c>
      <c r="J676" s="136">
        <f>J677</f>
        <v>245000</v>
      </c>
      <c r="K676" s="136">
        <f t="shared" ref="K676:K707" si="364">I676-J676</f>
        <v>0</v>
      </c>
      <c r="L676" s="137">
        <f t="shared" ref="L676:U678" si="365">L677</f>
        <v>245000</v>
      </c>
      <c r="M676" s="137">
        <f t="shared" si="365"/>
        <v>0</v>
      </c>
      <c r="N676" s="137">
        <f t="shared" si="365"/>
        <v>0</v>
      </c>
      <c r="O676" s="136">
        <f t="shared" si="365"/>
        <v>0</v>
      </c>
      <c r="P676" s="136">
        <f t="shared" si="365"/>
        <v>0</v>
      </c>
      <c r="Q676" s="136">
        <f t="shared" si="365"/>
        <v>0</v>
      </c>
      <c r="R676" s="136">
        <f t="shared" si="365"/>
        <v>0</v>
      </c>
      <c r="S676" s="136">
        <f t="shared" si="365"/>
        <v>0</v>
      </c>
      <c r="T676" s="136">
        <f t="shared" si="365"/>
        <v>0</v>
      </c>
      <c r="U676" s="136">
        <f t="shared" si="365"/>
        <v>0</v>
      </c>
      <c r="V676" s="136">
        <f t="shared" ref="V676:AE678" si="366">V677</f>
        <v>0</v>
      </c>
      <c r="W676" s="136">
        <f t="shared" si="366"/>
        <v>0</v>
      </c>
      <c r="X676" s="136">
        <f t="shared" si="366"/>
        <v>0</v>
      </c>
      <c r="Y676" s="136">
        <f t="shared" si="366"/>
        <v>0</v>
      </c>
      <c r="Z676" s="136">
        <f t="shared" si="366"/>
        <v>0</v>
      </c>
      <c r="AA676" s="136">
        <f t="shared" si="366"/>
        <v>0</v>
      </c>
      <c r="AB676" s="138">
        <f t="shared" si="366"/>
        <v>0</v>
      </c>
    </row>
    <row r="677" spans="2:1024" s="56" customFormat="1" ht="56.25">
      <c r="B677" s="113"/>
      <c r="C677" s="43" t="s">
        <v>325</v>
      </c>
      <c r="D677" s="110">
        <v>926</v>
      </c>
      <c r="E677" s="44" t="s">
        <v>41</v>
      </c>
      <c r="F677" s="44" t="s">
        <v>20</v>
      </c>
      <c r="G677" s="57">
        <v>7110000000</v>
      </c>
      <c r="H677" s="81"/>
      <c r="I677" s="136">
        <f t="shared" si="347"/>
        <v>245000</v>
      </c>
      <c r="J677" s="136">
        <f>J678</f>
        <v>245000</v>
      </c>
      <c r="K677" s="136">
        <f t="shared" si="364"/>
        <v>0</v>
      </c>
      <c r="L677" s="137">
        <f t="shared" si="365"/>
        <v>245000</v>
      </c>
      <c r="M677" s="137">
        <f t="shared" si="365"/>
        <v>0</v>
      </c>
      <c r="N677" s="137">
        <f t="shared" si="365"/>
        <v>0</v>
      </c>
      <c r="O677" s="136">
        <f t="shared" si="365"/>
        <v>0</v>
      </c>
      <c r="P677" s="136">
        <f t="shared" si="365"/>
        <v>0</v>
      </c>
      <c r="Q677" s="136">
        <f t="shared" si="365"/>
        <v>0</v>
      </c>
      <c r="R677" s="136">
        <f t="shared" si="365"/>
        <v>0</v>
      </c>
      <c r="S677" s="136">
        <f t="shared" si="365"/>
        <v>0</v>
      </c>
      <c r="T677" s="136">
        <f t="shared" si="365"/>
        <v>0</v>
      </c>
      <c r="U677" s="136">
        <f t="shared" si="365"/>
        <v>0</v>
      </c>
      <c r="V677" s="136">
        <f t="shared" si="366"/>
        <v>0</v>
      </c>
      <c r="W677" s="136">
        <f t="shared" si="366"/>
        <v>0</v>
      </c>
      <c r="X677" s="136">
        <f t="shared" si="366"/>
        <v>0</v>
      </c>
      <c r="Y677" s="136">
        <f t="shared" si="366"/>
        <v>0</v>
      </c>
      <c r="Z677" s="136">
        <f t="shared" si="366"/>
        <v>0</v>
      </c>
      <c r="AA677" s="136">
        <f t="shared" si="366"/>
        <v>0</v>
      </c>
      <c r="AB677" s="138">
        <f t="shared" si="366"/>
        <v>0</v>
      </c>
    </row>
    <row r="678" spans="2:1024" s="56" customFormat="1" ht="37.5">
      <c r="B678" s="113"/>
      <c r="C678" s="43" t="s">
        <v>326</v>
      </c>
      <c r="D678" s="110">
        <v>926</v>
      </c>
      <c r="E678" s="44" t="s">
        <v>41</v>
      </c>
      <c r="F678" s="44" t="s">
        <v>20</v>
      </c>
      <c r="G678" s="57">
        <v>7110010610</v>
      </c>
      <c r="H678" s="81"/>
      <c r="I678" s="136">
        <f t="shared" si="347"/>
        <v>245000</v>
      </c>
      <c r="J678" s="136">
        <f>J679</f>
        <v>245000</v>
      </c>
      <c r="K678" s="136">
        <f t="shared" si="364"/>
        <v>0</v>
      </c>
      <c r="L678" s="137">
        <f t="shared" si="365"/>
        <v>245000</v>
      </c>
      <c r="M678" s="137">
        <f t="shared" si="365"/>
        <v>0</v>
      </c>
      <c r="N678" s="137">
        <f t="shared" si="365"/>
        <v>0</v>
      </c>
      <c r="O678" s="136">
        <f t="shared" si="365"/>
        <v>0</v>
      </c>
      <c r="P678" s="136">
        <f t="shared" si="365"/>
        <v>0</v>
      </c>
      <c r="Q678" s="136">
        <f t="shared" si="365"/>
        <v>0</v>
      </c>
      <c r="R678" s="136">
        <f t="shared" si="365"/>
        <v>0</v>
      </c>
      <c r="S678" s="136">
        <f t="shared" si="365"/>
        <v>0</v>
      </c>
      <c r="T678" s="136">
        <f t="shared" si="365"/>
        <v>0</v>
      </c>
      <c r="U678" s="136">
        <f t="shared" si="365"/>
        <v>0</v>
      </c>
      <c r="V678" s="136">
        <f t="shared" si="366"/>
        <v>0</v>
      </c>
      <c r="W678" s="136">
        <f t="shared" si="366"/>
        <v>0</v>
      </c>
      <c r="X678" s="136">
        <f t="shared" si="366"/>
        <v>0</v>
      </c>
      <c r="Y678" s="136">
        <f t="shared" si="366"/>
        <v>0</v>
      </c>
      <c r="Z678" s="136">
        <f t="shared" si="366"/>
        <v>0</v>
      </c>
      <c r="AA678" s="136">
        <f t="shared" si="366"/>
        <v>0</v>
      </c>
      <c r="AB678" s="138">
        <f t="shared" si="366"/>
        <v>0</v>
      </c>
    </row>
    <row r="679" spans="2:1024" s="56" customFormat="1" ht="37.5">
      <c r="B679" s="113"/>
      <c r="C679" s="43" t="s">
        <v>100</v>
      </c>
      <c r="D679" s="110">
        <v>926</v>
      </c>
      <c r="E679" s="44" t="s">
        <v>41</v>
      </c>
      <c r="F679" s="44" t="s">
        <v>20</v>
      </c>
      <c r="G679" s="57">
        <v>7110010610</v>
      </c>
      <c r="H679" s="81">
        <v>200</v>
      </c>
      <c r="I679" s="136">
        <f t="shared" si="347"/>
        <v>245000</v>
      </c>
      <c r="J679" s="136">
        <v>245000</v>
      </c>
      <c r="K679" s="136">
        <f t="shared" si="364"/>
        <v>0</v>
      </c>
      <c r="L679" s="137">
        <v>245000</v>
      </c>
      <c r="M679" s="137"/>
      <c r="N679" s="137"/>
      <c r="O679" s="136"/>
      <c r="P679" s="136"/>
      <c r="Q679" s="136"/>
      <c r="R679" s="136"/>
      <c r="S679" s="136"/>
      <c r="T679" s="136"/>
      <c r="U679" s="136"/>
      <c r="V679" s="136"/>
      <c r="W679" s="136"/>
      <c r="X679" s="136"/>
      <c r="Y679" s="136"/>
      <c r="Z679" s="136"/>
      <c r="AA679" s="136"/>
      <c r="AB679" s="138"/>
    </row>
    <row r="680" spans="2:1024" s="133" customFormat="1" ht="56.25">
      <c r="B680" s="75" t="s">
        <v>69</v>
      </c>
      <c r="C680" s="68" t="s">
        <v>414</v>
      </c>
      <c r="D680" s="127">
        <v>929</v>
      </c>
      <c r="E680" s="83"/>
      <c r="F680" s="83"/>
      <c r="G680" s="74"/>
      <c r="H680" s="83"/>
      <c r="I680" s="130">
        <f t="shared" si="347"/>
        <v>145353786</v>
      </c>
      <c r="J680" s="130">
        <f>J687+J681</f>
        <v>145350485.35999998</v>
      </c>
      <c r="K680" s="130">
        <f t="shared" si="364"/>
        <v>3300.6400000154972</v>
      </c>
      <c r="L680" s="131">
        <f t="shared" ref="L680:AB680" si="367">L687+L681</f>
        <v>149477200</v>
      </c>
      <c r="M680" s="131">
        <f t="shared" si="367"/>
        <v>0</v>
      </c>
      <c r="N680" s="131">
        <f t="shared" si="367"/>
        <v>0</v>
      </c>
      <c r="O680" s="130">
        <f t="shared" si="367"/>
        <v>1000000</v>
      </c>
      <c r="P680" s="130">
        <f t="shared" si="367"/>
        <v>0</v>
      </c>
      <c r="Q680" s="130">
        <f t="shared" si="367"/>
        <v>18000</v>
      </c>
      <c r="R680" s="130">
        <f t="shared" si="367"/>
        <v>782600</v>
      </c>
      <c r="S680" s="130">
        <f t="shared" si="367"/>
        <v>478142</v>
      </c>
      <c r="T680" s="130">
        <f t="shared" si="367"/>
        <v>3317700</v>
      </c>
      <c r="U680" s="130">
        <f t="shared" si="367"/>
        <v>1264400</v>
      </c>
      <c r="V680" s="130">
        <f t="shared" si="367"/>
        <v>-11826600</v>
      </c>
      <c r="W680" s="130">
        <f t="shared" si="367"/>
        <v>350000</v>
      </c>
      <c r="X680" s="130">
        <f t="shared" si="367"/>
        <v>463900</v>
      </c>
      <c r="Y680" s="130">
        <f t="shared" si="367"/>
        <v>28444.000000000015</v>
      </c>
      <c r="Z680" s="130">
        <f t="shared" si="367"/>
        <v>0</v>
      </c>
      <c r="AA680" s="130">
        <f t="shared" si="367"/>
        <v>0</v>
      </c>
      <c r="AB680" s="132">
        <f t="shared" si="367"/>
        <v>0</v>
      </c>
    </row>
    <row r="681" spans="2:1024" s="133" customFormat="1">
      <c r="B681" s="75"/>
      <c r="C681" s="43" t="s">
        <v>13</v>
      </c>
      <c r="D681" s="110">
        <v>929</v>
      </c>
      <c r="E681" s="44" t="s">
        <v>14</v>
      </c>
      <c r="F681" s="44" t="s">
        <v>79</v>
      </c>
      <c r="G681" s="57"/>
      <c r="H681" s="44"/>
      <c r="I681" s="136">
        <f t="shared" si="347"/>
        <v>290426.67000000004</v>
      </c>
      <c r="J681" s="136">
        <f>J682</f>
        <v>289341.13</v>
      </c>
      <c r="K681" s="136">
        <f t="shared" si="364"/>
        <v>1085.5400000000373</v>
      </c>
      <c r="L681" s="137">
        <f t="shared" ref="L681:U685" si="368">L682</f>
        <v>225500</v>
      </c>
      <c r="M681" s="137">
        <f t="shared" si="368"/>
        <v>0</v>
      </c>
      <c r="N681" s="137">
        <f t="shared" si="368"/>
        <v>0</v>
      </c>
      <c r="O681" s="136">
        <f t="shared" si="368"/>
        <v>0</v>
      </c>
      <c r="P681" s="136">
        <f t="shared" si="368"/>
        <v>0</v>
      </c>
      <c r="Q681" s="136">
        <f t="shared" si="368"/>
        <v>18000</v>
      </c>
      <c r="R681" s="136">
        <f t="shared" si="368"/>
        <v>0</v>
      </c>
      <c r="S681" s="136">
        <f t="shared" si="368"/>
        <v>0</v>
      </c>
      <c r="T681" s="136">
        <f t="shared" si="368"/>
        <v>0</v>
      </c>
      <c r="U681" s="136">
        <f t="shared" si="368"/>
        <v>0</v>
      </c>
      <c r="V681" s="136">
        <f t="shared" ref="V681:AE685" si="369">V682</f>
        <v>0</v>
      </c>
      <c r="W681" s="136">
        <f t="shared" si="369"/>
        <v>0</v>
      </c>
      <c r="X681" s="136">
        <f t="shared" si="369"/>
        <v>0</v>
      </c>
      <c r="Y681" s="136">
        <f t="shared" si="369"/>
        <v>6926.67</v>
      </c>
      <c r="Z681" s="136">
        <f t="shared" si="369"/>
        <v>40000</v>
      </c>
      <c r="AA681" s="136">
        <f t="shared" si="369"/>
        <v>0</v>
      </c>
      <c r="AB681" s="138">
        <f t="shared" si="369"/>
        <v>0</v>
      </c>
      <c r="ALC681" s="56"/>
      <c r="ALD681" s="56"/>
      <c r="ALE681" s="56"/>
      <c r="ALF681" s="56"/>
      <c r="ALG681" s="56"/>
      <c r="ALH681" s="56"/>
      <c r="ALI681" s="56"/>
      <c r="ALJ681" s="56"/>
      <c r="ALK681" s="56"/>
      <c r="ALL681" s="56"/>
      <c r="ALM681" s="56"/>
      <c r="ALN681" s="56"/>
      <c r="ALO681" s="56"/>
      <c r="ALP681" s="56"/>
      <c r="ALQ681" s="56"/>
      <c r="ALR681" s="56"/>
      <c r="ALS681" s="56"/>
      <c r="ALT681" s="56"/>
      <c r="ALU681" s="56"/>
      <c r="ALV681" s="56"/>
      <c r="ALW681" s="56"/>
      <c r="ALX681" s="56"/>
      <c r="ALY681" s="56"/>
      <c r="ALZ681" s="56"/>
      <c r="AMA681" s="56"/>
      <c r="AMB681" s="56"/>
      <c r="AMC681" s="56"/>
      <c r="AMD681" s="56"/>
      <c r="AME681" s="56"/>
      <c r="AMF681" s="56"/>
      <c r="AMG681" s="56"/>
      <c r="AMH681" s="56"/>
      <c r="AMI681" s="56"/>
      <c r="AMJ681" s="56"/>
    </row>
    <row r="682" spans="2:1024" s="133" customFormat="1">
      <c r="B682" s="75"/>
      <c r="C682" s="43" t="s">
        <v>27</v>
      </c>
      <c r="D682" s="110">
        <v>929</v>
      </c>
      <c r="E682" s="44" t="s">
        <v>14</v>
      </c>
      <c r="F682" s="44" t="s">
        <v>28</v>
      </c>
      <c r="G682" s="57"/>
      <c r="H682" s="44"/>
      <c r="I682" s="136">
        <f t="shared" si="347"/>
        <v>290426.67000000004</v>
      </c>
      <c r="J682" s="136">
        <f>J683</f>
        <v>289341.13</v>
      </c>
      <c r="K682" s="136">
        <f t="shared" si="364"/>
        <v>1085.5400000000373</v>
      </c>
      <c r="L682" s="137">
        <f t="shared" si="368"/>
        <v>225500</v>
      </c>
      <c r="M682" s="137">
        <f t="shared" si="368"/>
        <v>0</v>
      </c>
      <c r="N682" s="137">
        <f t="shared" si="368"/>
        <v>0</v>
      </c>
      <c r="O682" s="136">
        <f t="shared" si="368"/>
        <v>0</v>
      </c>
      <c r="P682" s="136">
        <f t="shared" si="368"/>
        <v>0</v>
      </c>
      <c r="Q682" s="136">
        <f t="shared" si="368"/>
        <v>18000</v>
      </c>
      <c r="R682" s="136">
        <f t="shared" si="368"/>
        <v>0</v>
      </c>
      <c r="S682" s="136">
        <f t="shared" si="368"/>
        <v>0</v>
      </c>
      <c r="T682" s="136">
        <f t="shared" si="368"/>
        <v>0</v>
      </c>
      <c r="U682" s="136">
        <f t="shared" si="368"/>
        <v>0</v>
      </c>
      <c r="V682" s="136">
        <f t="shared" si="369"/>
        <v>0</v>
      </c>
      <c r="W682" s="136">
        <f t="shared" si="369"/>
        <v>0</v>
      </c>
      <c r="X682" s="136">
        <f t="shared" si="369"/>
        <v>0</v>
      </c>
      <c r="Y682" s="136">
        <f t="shared" si="369"/>
        <v>6926.67</v>
      </c>
      <c r="Z682" s="136">
        <f t="shared" si="369"/>
        <v>40000</v>
      </c>
      <c r="AA682" s="136">
        <f t="shared" si="369"/>
        <v>0</v>
      </c>
      <c r="AB682" s="138">
        <f t="shared" si="369"/>
        <v>0</v>
      </c>
      <c r="ALC682" s="56"/>
      <c r="ALD682" s="56"/>
      <c r="ALE682" s="56"/>
      <c r="ALF682" s="56"/>
      <c r="ALG682" s="56"/>
      <c r="ALH682" s="56"/>
      <c r="ALI682" s="56"/>
      <c r="ALJ682" s="56"/>
      <c r="ALK682" s="56"/>
      <c r="ALL682" s="56"/>
      <c r="ALM682" s="56"/>
      <c r="ALN682" s="56"/>
      <c r="ALO682" s="56"/>
      <c r="ALP682" s="56"/>
      <c r="ALQ682" s="56"/>
      <c r="ALR682" s="56"/>
      <c r="ALS682" s="56"/>
      <c r="ALT682" s="56"/>
      <c r="ALU682" s="56"/>
      <c r="ALV682" s="56"/>
      <c r="ALW682" s="56"/>
      <c r="ALX682" s="56"/>
      <c r="ALY682" s="56"/>
      <c r="ALZ682" s="56"/>
      <c r="AMA682" s="56"/>
      <c r="AMB682" s="56"/>
      <c r="AMC682" s="56"/>
      <c r="AMD682" s="56"/>
      <c r="AME682" s="56"/>
      <c r="AMF682" s="56"/>
      <c r="AMG682" s="56"/>
      <c r="AMH682" s="56"/>
      <c r="AMI682" s="56"/>
      <c r="AMJ682" s="56"/>
    </row>
    <row r="683" spans="2:1024" s="133" customFormat="1" ht="37.5">
      <c r="B683" s="75"/>
      <c r="C683" s="43" t="s">
        <v>94</v>
      </c>
      <c r="D683" s="110">
        <v>929</v>
      </c>
      <c r="E683" s="44" t="s">
        <v>14</v>
      </c>
      <c r="F683" s="44" t="s">
        <v>28</v>
      </c>
      <c r="G683" s="57">
        <v>5000000000</v>
      </c>
      <c r="H683" s="44"/>
      <c r="I683" s="136">
        <f t="shared" si="347"/>
        <v>290426.67000000004</v>
      </c>
      <c r="J683" s="136">
        <f>J684</f>
        <v>289341.13</v>
      </c>
      <c r="K683" s="136">
        <f t="shared" si="364"/>
        <v>1085.5400000000373</v>
      </c>
      <c r="L683" s="137">
        <f t="shared" si="368"/>
        <v>225500</v>
      </c>
      <c r="M683" s="137">
        <f t="shared" si="368"/>
        <v>0</v>
      </c>
      <c r="N683" s="137">
        <f t="shared" si="368"/>
        <v>0</v>
      </c>
      <c r="O683" s="136">
        <f t="shared" si="368"/>
        <v>0</v>
      </c>
      <c r="P683" s="136">
        <f t="shared" si="368"/>
        <v>0</v>
      </c>
      <c r="Q683" s="136">
        <f t="shared" si="368"/>
        <v>18000</v>
      </c>
      <c r="R683" s="136">
        <f t="shared" si="368"/>
        <v>0</v>
      </c>
      <c r="S683" s="136">
        <f t="shared" si="368"/>
        <v>0</v>
      </c>
      <c r="T683" s="136">
        <f t="shared" si="368"/>
        <v>0</v>
      </c>
      <c r="U683" s="136">
        <f t="shared" si="368"/>
        <v>0</v>
      </c>
      <c r="V683" s="136">
        <f t="shared" si="369"/>
        <v>0</v>
      </c>
      <c r="W683" s="136">
        <f t="shared" si="369"/>
        <v>0</v>
      </c>
      <c r="X683" s="136">
        <f t="shared" si="369"/>
        <v>0</v>
      </c>
      <c r="Y683" s="136">
        <f t="shared" si="369"/>
        <v>6926.67</v>
      </c>
      <c r="Z683" s="136">
        <f t="shared" si="369"/>
        <v>40000</v>
      </c>
      <c r="AA683" s="136">
        <f t="shared" si="369"/>
        <v>0</v>
      </c>
      <c r="AB683" s="138">
        <f t="shared" si="369"/>
        <v>0</v>
      </c>
      <c r="ALC683" s="56"/>
      <c r="ALD683" s="56"/>
      <c r="ALE683" s="56"/>
      <c r="ALF683" s="56"/>
      <c r="ALG683" s="56"/>
      <c r="ALH683" s="56"/>
      <c r="ALI683" s="56"/>
      <c r="ALJ683" s="56"/>
      <c r="ALK683" s="56"/>
      <c r="ALL683" s="56"/>
      <c r="ALM683" s="56"/>
      <c r="ALN683" s="56"/>
      <c r="ALO683" s="56"/>
      <c r="ALP683" s="56"/>
      <c r="ALQ683" s="56"/>
      <c r="ALR683" s="56"/>
      <c r="ALS683" s="56"/>
      <c r="ALT683" s="56"/>
      <c r="ALU683" s="56"/>
      <c r="ALV683" s="56"/>
      <c r="ALW683" s="56"/>
      <c r="ALX683" s="56"/>
      <c r="ALY683" s="56"/>
      <c r="ALZ683" s="56"/>
      <c r="AMA683" s="56"/>
      <c r="AMB683" s="56"/>
      <c r="AMC683" s="56"/>
      <c r="AMD683" s="56"/>
      <c r="AME683" s="56"/>
      <c r="AMF683" s="56"/>
      <c r="AMG683" s="56"/>
      <c r="AMH683" s="56"/>
      <c r="AMI683" s="56"/>
      <c r="AMJ683" s="56"/>
    </row>
    <row r="684" spans="2:1024" s="133" customFormat="1" ht="37.5">
      <c r="B684" s="75"/>
      <c r="C684" s="43" t="s">
        <v>112</v>
      </c>
      <c r="D684" s="110">
        <v>929</v>
      </c>
      <c r="E684" s="44" t="s">
        <v>14</v>
      </c>
      <c r="F684" s="44" t="s">
        <v>28</v>
      </c>
      <c r="G684" s="57">
        <v>5030000000</v>
      </c>
      <c r="H684" s="44"/>
      <c r="I684" s="136">
        <f t="shared" si="347"/>
        <v>290426.67000000004</v>
      </c>
      <c r="J684" s="136">
        <f>J685</f>
        <v>289341.13</v>
      </c>
      <c r="K684" s="136">
        <f t="shared" si="364"/>
        <v>1085.5400000000373</v>
      </c>
      <c r="L684" s="137">
        <f t="shared" si="368"/>
        <v>225500</v>
      </c>
      <c r="M684" s="137">
        <f t="shared" si="368"/>
        <v>0</v>
      </c>
      <c r="N684" s="137">
        <f t="shared" si="368"/>
        <v>0</v>
      </c>
      <c r="O684" s="136">
        <f t="shared" si="368"/>
        <v>0</v>
      </c>
      <c r="P684" s="136">
        <f t="shared" si="368"/>
        <v>0</v>
      </c>
      <c r="Q684" s="136">
        <f t="shared" si="368"/>
        <v>18000</v>
      </c>
      <c r="R684" s="136">
        <f t="shared" si="368"/>
        <v>0</v>
      </c>
      <c r="S684" s="136">
        <f t="shared" si="368"/>
        <v>0</v>
      </c>
      <c r="T684" s="136">
        <f t="shared" si="368"/>
        <v>0</v>
      </c>
      <c r="U684" s="136">
        <f t="shared" si="368"/>
        <v>0</v>
      </c>
      <c r="V684" s="136">
        <f t="shared" si="369"/>
        <v>0</v>
      </c>
      <c r="W684" s="136">
        <f t="shared" si="369"/>
        <v>0</v>
      </c>
      <c r="X684" s="136">
        <f t="shared" si="369"/>
        <v>0</v>
      </c>
      <c r="Y684" s="136">
        <f t="shared" si="369"/>
        <v>6926.67</v>
      </c>
      <c r="Z684" s="136">
        <f t="shared" si="369"/>
        <v>40000</v>
      </c>
      <c r="AA684" s="136">
        <f t="shared" si="369"/>
        <v>0</v>
      </c>
      <c r="AB684" s="138">
        <f t="shared" si="369"/>
        <v>0</v>
      </c>
      <c r="ALC684" s="56"/>
      <c r="ALD684" s="56"/>
      <c r="ALE684" s="56"/>
      <c r="ALF684" s="56"/>
      <c r="ALG684" s="56"/>
      <c r="ALH684" s="56"/>
      <c r="ALI684" s="56"/>
      <c r="ALJ684" s="56"/>
      <c r="ALK684" s="56"/>
      <c r="ALL684" s="56"/>
      <c r="ALM684" s="56"/>
      <c r="ALN684" s="56"/>
      <c r="ALO684" s="56"/>
      <c r="ALP684" s="56"/>
      <c r="ALQ684" s="56"/>
      <c r="ALR684" s="56"/>
      <c r="ALS684" s="56"/>
      <c r="ALT684" s="56"/>
      <c r="ALU684" s="56"/>
      <c r="ALV684" s="56"/>
      <c r="ALW684" s="56"/>
      <c r="ALX684" s="56"/>
      <c r="ALY684" s="56"/>
      <c r="ALZ684" s="56"/>
      <c r="AMA684" s="56"/>
      <c r="AMB684" s="56"/>
      <c r="AMC684" s="56"/>
      <c r="AMD684" s="56"/>
      <c r="AME684" s="56"/>
      <c r="AMF684" s="56"/>
      <c r="AMG684" s="56"/>
      <c r="AMH684" s="56"/>
      <c r="AMI684" s="56"/>
      <c r="AMJ684" s="56"/>
    </row>
    <row r="685" spans="2:1024" s="133" customFormat="1" ht="37.5">
      <c r="B685" s="75"/>
      <c r="C685" s="43" t="s">
        <v>113</v>
      </c>
      <c r="D685" s="110">
        <v>929</v>
      </c>
      <c r="E685" s="44" t="s">
        <v>14</v>
      </c>
      <c r="F685" s="44" t="s">
        <v>28</v>
      </c>
      <c r="G685" s="57">
        <v>5030010030</v>
      </c>
      <c r="H685" s="44"/>
      <c r="I685" s="136">
        <f t="shared" si="347"/>
        <v>290426.67000000004</v>
      </c>
      <c r="J685" s="136">
        <f>J686</f>
        <v>289341.13</v>
      </c>
      <c r="K685" s="136">
        <f t="shared" si="364"/>
        <v>1085.5400000000373</v>
      </c>
      <c r="L685" s="137">
        <f t="shared" si="368"/>
        <v>225500</v>
      </c>
      <c r="M685" s="137">
        <f t="shared" si="368"/>
        <v>0</v>
      </c>
      <c r="N685" s="137">
        <f t="shared" si="368"/>
        <v>0</v>
      </c>
      <c r="O685" s="136">
        <f t="shared" si="368"/>
        <v>0</v>
      </c>
      <c r="P685" s="136">
        <f t="shared" si="368"/>
        <v>0</v>
      </c>
      <c r="Q685" s="136">
        <f t="shared" si="368"/>
        <v>18000</v>
      </c>
      <c r="R685" s="136">
        <f t="shared" si="368"/>
        <v>0</v>
      </c>
      <c r="S685" s="136">
        <f t="shared" si="368"/>
        <v>0</v>
      </c>
      <c r="T685" s="136">
        <f t="shared" si="368"/>
        <v>0</v>
      </c>
      <c r="U685" s="136">
        <f t="shared" si="368"/>
        <v>0</v>
      </c>
      <c r="V685" s="136">
        <f t="shared" si="369"/>
        <v>0</v>
      </c>
      <c r="W685" s="136">
        <f t="shared" si="369"/>
        <v>0</v>
      </c>
      <c r="X685" s="136">
        <f t="shared" si="369"/>
        <v>0</v>
      </c>
      <c r="Y685" s="136">
        <f t="shared" si="369"/>
        <v>6926.67</v>
      </c>
      <c r="Z685" s="136">
        <f t="shared" si="369"/>
        <v>40000</v>
      </c>
      <c r="AA685" s="136">
        <f t="shared" si="369"/>
        <v>0</v>
      </c>
      <c r="AB685" s="138">
        <f t="shared" si="369"/>
        <v>0</v>
      </c>
      <c r="ALC685" s="56"/>
      <c r="ALD685" s="56"/>
      <c r="ALE685" s="56"/>
      <c r="ALF685" s="56"/>
      <c r="ALG685" s="56"/>
      <c r="ALH685" s="56"/>
      <c r="ALI685" s="56"/>
      <c r="ALJ685" s="56"/>
      <c r="ALK685" s="56"/>
      <c r="ALL685" s="56"/>
      <c r="ALM685" s="56"/>
      <c r="ALN685" s="56"/>
      <c r="ALO685" s="56"/>
      <c r="ALP685" s="56"/>
      <c r="ALQ685" s="56"/>
      <c r="ALR685" s="56"/>
      <c r="ALS685" s="56"/>
      <c r="ALT685" s="56"/>
      <c r="ALU685" s="56"/>
      <c r="ALV685" s="56"/>
      <c r="ALW685" s="56"/>
      <c r="ALX685" s="56"/>
      <c r="ALY685" s="56"/>
      <c r="ALZ685" s="56"/>
      <c r="AMA685" s="56"/>
      <c r="AMB685" s="56"/>
      <c r="AMC685" s="56"/>
      <c r="AMD685" s="56"/>
      <c r="AME685" s="56"/>
      <c r="AMF685" s="56"/>
      <c r="AMG685" s="56"/>
      <c r="AMH685" s="56"/>
      <c r="AMI685" s="56"/>
      <c r="AMJ685" s="56"/>
    </row>
    <row r="686" spans="2:1024" s="133" customFormat="1" ht="37.5">
      <c r="B686" s="75"/>
      <c r="C686" s="43" t="s">
        <v>100</v>
      </c>
      <c r="D686" s="110">
        <v>929</v>
      </c>
      <c r="E686" s="44" t="s">
        <v>14</v>
      </c>
      <c r="F686" s="44" t="s">
        <v>28</v>
      </c>
      <c r="G686" s="57">
        <v>5030010030</v>
      </c>
      <c r="H686" s="44" t="s">
        <v>101</v>
      </c>
      <c r="I686" s="136">
        <f t="shared" si="347"/>
        <v>290426.67000000004</v>
      </c>
      <c r="J686" s="136">
        <v>289341.13</v>
      </c>
      <c r="K686" s="136">
        <f t="shared" si="364"/>
        <v>1085.5400000000373</v>
      </c>
      <c r="L686" s="137">
        <v>225500</v>
      </c>
      <c r="M686" s="137"/>
      <c r="N686" s="137"/>
      <c r="O686" s="136"/>
      <c r="P686" s="136"/>
      <c r="Q686" s="136">
        <v>18000</v>
      </c>
      <c r="R686" s="136"/>
      <c r="S686" s="136"/>
      <c r="T686" s="136"/>
      <c r="U686" s="136"/>
      <c r="V686" s="136"/>
      <c r="W686" s="136"/>
      <c r="X686" s="136"/>
      <c r="Y686" s="136">
        <v>6926.67</v>
      </c>
      <c r="Z686" s="136">
        <v>40000</v>
      </c>
      <c r="AA686" s="136"/>
      <c r="AB686" s="138"/>
      <c r="ALC686" s="56"/>
      <c r="ALD686" s="56"/>
      <c r="ALE686" s="56"/>
      <c r="ALF686" s="56"/>
      <c r="ALG686" s="56"/>
      <c r="ALH686" s="56"/>
      <c r="ALI686" s="56"/>
      <c r="ALJ686" s="56"/>
      <c r="ALK686" s="56"/>
      <c r="ALL686" s="56"/>
      <c r="ALM686" s="56"/>
      <c r="ALN686" s="56"/>
      <c r="ALO686" s="56"/>
      <c r="ALP686" s="56"/>
      <c r="ALQ686" s="56"/>
      <c r="ALR686" s="56"/>
      <c r="ALS686" s="56"/>
      <c r="ALT686" s="56"/>
      <c r="ALU686" s="56"/>
      <c r="ALV686" s="56"/>
      <c r="ALW686" s="56"/>
      <c r="ALX686" s="56"/>
      <c r="ALY686" s="56"/>
      <c r="ALZ686" s="56"/>
      <c r="AMA686" s="56"/>
      <c r="AMB686" s="56"/>
      <c r="AMC686" s="56"/>
      <c r="AMD686" s="56"/>
      <c r="AME686" s="56"/>
      <c r="AMF686" s="56"/>
      <c r="AMG686" s="56"/>
      <c r="AMH686" s="56"/>
      <c r="AMI686" s="56"/>
      <c r="AMJ686" s="56"/>
    </row>
    <row r="687" spans="2:1024" s="56" customFormat="1">
      <c r="B687" s="75"/>
      <c r="C687" s="43" t="s">
        <v>400</v>
      </c>
      <c r="D687" s="110">
        <v>929</v>
      </c>
      <c r="E687" s="44" t="s">
        <v>26</v>
      </c>
      <c r="F687" s="44" t="s">
        <v>79</v>
      </c>
      <c r="G687" s="57"/>
      <c r="H687" s="44"/>
      <c r="I687" s="136">
        <f t="shared" si="347"/>
        <v>145063359.33000001</v>
      </c>
      <c r="J687" s="136">
        <f>J688+J723+J700+J695</f>
        <v>145061144.22999999</v>
      </c>
      <c r="K687" s="136">
        <f t="shared" si="364"/>
        <v>2215.1000000238419</v>
      </c>
      <c r="L687" s="137">
        <f t="shared" ref="L687:X687" si="370">L688+L723+L700</f>
        <v>149251700</v>
      </c>
      <c r="M687" s="137">
        <f t="shared" si="370"/>
        <v>0</v>
      </c>
      <c r="N687" s="137">
        <f t="shared" si="370"/>
        <v>0</v>
      </c>
      <c r="O687" s="136">
        <f t="shared" si="370"/>
        <v>1000000</v>
      </c>
      <c r="P687" s="136">
        <f t="shared" si="370"/>
        <v>0</v>
      </c>
      <c r="Q687" s="136">
        <f t="shared" si="370"/>
        <v>0</v>
      </c>
      <c r="R687" s="136">
        <f t="shared" si="370"/>
        <v>782600</v>
      </c>
      <c r="S687" s="136">
        <f t="shared" si="370"/>
        <v>478142</v>
      </c>
      <c r="T687" s="136">
        <f t="shared" si="370"/>
        <v>3317700</v>
      </c>
      <c r="U687" s="136">
        <f t="shared" si="370"/>
        <v>1264400</v>
      </c>
      <c r="V687" s="136">
        <f t="shared" si="370"/>
        <v>-11826600</v>
      </c>
      <c r="W687" s="136">
        <f t="shared" si="370"/>
        <v>350000</v>
      </c>
      <c r="X687" s="136">
        <f t="shared" si="370"/>
        <v>463900</v>
      </c>
      <c r="Y687" s="136">
        <f>Y688+Y723+Y700+Y695</f>
        <v>21517.330000000016</v>
      </c>
      <c r="Z687" s="136">
        <f>Z688+Z723+Z700</f>
        <v>-40000</v>
      </c>
      <c r="AA687" s="136">
        <f>AA688+AA723+AA700</f>
        <v>0</v>
      </c>
      <c r="AB687" s="138">
        <f>AB688+AB723+AB700</f>
        <v>0</v>
      </c>
    </row>
    <row r="688" spans="2:1024" s="56" customFormat="1">
      <c r="B688" s="75"/>
      <c r="C688" s="43" t="s">
        <v>401</v>
      </c>
      <c r="D688" s="110">
        <v>929</v>
      </c>
      <c r="E688" s="44" t="s">
        <v>26</v>
      </c>
      <c r="F688" s="44" t="s">
        <v>14</v>
      </c>
      <c r="G688" s="57"/>
      <c r="H688" s="44"/>
      <c r="I688" s="136">
        <f t="shared" si="347"/>
        <v>5416000</v>
      </c>
      <c r="J688" s="136">
        <f>J689</f>
        <v>5415999.8100000005</v>
      </c>
      <c r="K688" s="136">
        <f t="shared" si="364"/>
        <v>0.18999999947845936</v>
      </c>
      <c r="L688" s="137">
        <f t="shared" ref="L688:U691" si="371">L689</f>
        <v>2240000</v>
      </c>
      <c r="M688" s="137">
        <f t="shared" si="371"/>
        <v>0</v>
      </c>
      <c r="N688" s="137">
        <f t="shared" si="371"/>
        <v>0</v>
      </c>
      <c r="O688" s="136">
        <f t="shared" si="371"/>
        <v>900000</v>
      </c>
      <c r="P688" s="136">
        <f t="shared" si="371"/>
        <v>0</v>
      </c>
      <c r="Q688" s="136">
        <f t="shared" si="371"/>
        <v>0</v>
      </c>
      <c r="R688" s="136">
        <f t="shared" si="371"/>
        <v>0</v>
      </c>
      <c r="S688" s="136">
        <f t="shared" si="371"/>
        <v>200000</v>
      </c>
      <c r="T688" s="136">
        <f t="shared" si="371"/>
        <v>100000</v>
      </c>
      <c r="U688" s="136">
        <f t="shared" si="371"/>
        <v>400000</v>
      </c>
      <c r="V688" s="136">
        <f t="shared" ref="V688:AE691" si="372">V689</f>
        <v>118000</v>
      </c>
      <c r="W688" s="136">
        <f t="shared" si="372"/>
        <v>350000</v>
      </c>
      <c r="X688" s="136">
        <f t="shared" si="372"/>
        <v>600000</v>
      </c>
      <c r="Y688" s="136">
        <f t="shared" si="372"/>
        <v>400000</v>
      </c>
      <c r="Z688" s="136">
        <f t="shared" si="372"/>
        <v>108000</v>
      </c>
      <c r="AA688" s="136">
        <f t="shared" si="372"/>
        <v>0</v>
      </c>
      <c r="AB688" s="138">
        <f t="shared" si="372"/>
        <v>0</v>
      </c>
    </row>
    <row r="689" spans="2:28" s="56" customFormat="1" ht="37.5">
      <c r="B689" s="75"/>
      <c r="C689" s="43" t="s">
        <v>217</v>
      </c>
      <c r="D689" s="110">
        <v>929</v>
      </c>
      <c r="E689" s="44" t="s">
        <v>26</v>
      </c>
      <c r="F689" s="44" t="s">
        <v>14</v>
      </c>
      <c r="G689" s="57">
        <v>6100000000</v>
      </c>
      <c r="H689" s="44"/>
      <c r="I689" s="136">
        <f t="shared" si="347"/>
        <v>5416000</v>
      </c>
      <c r="J689" s="136">
        <f>J690</f>
        <v>5415999.8100000005</v>
      </c>
      <c r="K689" s="136">
        <f t="shared" si="364"/>
        <v>0.18999999947845936</v>
      </c>
      <c r="L689" s="137">
        <f t="shared" si="371"/>
        <v>2240000</v>
      </c>
      <c r="M689" s="137">
        <f t="shared" si="371"/>
        <v>0</v>
      </c>
      <c r="N689" s="137">
        <f t="shared" si="371"/>
        <v>0</v>
      </c>
      <c r="O689" s="136">
        <f t="shared" si="371"/>
        <v>900000</v>
      </c>
      <c r="P689" s="136">
        <f t="shared" si="371"/>
        <v>0</v>
      </c>
      <c r="Q689" s="136">
        <f t="shared" si="371"/>
        <v>0</v>
      </c>
      <c r="R689" s="136">
        <f t="shared" si="371"/>
        <v>0</v>
      </c>
      <c r="S689" s="136">
        <f t="shared" si="371"/>
        <v>200000</v>
      </c>
      <c r="T689" s="136">
        <f t="shared" si="371"/>
        <v>100000</v>
      </c>
      <c r="U689" s="136">
        <f t="shared" si="371"/>
        <v>400000</v>
      </c>
      <c r="V689" s="136">
        <f t="shared" si="372"/>
        <v>118000</v>
      </c>
      <c r="W689" s="136">
        <f t="shared" si="372"/>
        <v>350000</v>
      </c>
      <c r="X689" s="136">
        <f t="shared" si="372"/>
        <v>600000</v>
      </c>
      <c r="Y689" s="136">
        <f t="shared" si="372"/>
        <v>400000</v>
      </c>
      <c r="Z689" s="136">
        <f t="shared" si="372"/>
        <v>108000</v>
      </c>
      <c r="AA689" s="136">
        <f t="shared" si="372"/>
        <v>0</v>
      </c>
      <c r="AB689" s="138">
        <f t="shared" si="372"/>
        <v>0</v>
      </c>
    </row>
    <row r="690" spans="2:28" s="56" customFormat="1">
      <c r="B690" s="75"/>
      <c r="C690" s="43" t="s">
        <v>218</v>
      </c>
      <c r="D690" s="110">
        <v>929</v>
      </c>
      <c r="E690" s="44" t="s">
        <v>26</v>
      </c>
      <c r="F690" s="44" t="s">
        <v>14</v>
      </c>
      <c r="G690" s="57">
        <v>6110000000</v>
      </c>
      <c r="H690" s="44"/>
      <c r="I690" s="136">
        <f t="shared" si="347"/>
        <v>5416000</v>
      </c>
      <c r="J690" s="136">
        <f>J691</f>
        <v>5415999.8100000005</v>
      </c>
      <c r="K690" s="136">
        <f t="shared" si="364"/>
        <v>0.18999999947845936</v>
      </c>
      <c r="L690" s="137">
        <f t="shared" si="371"/>
        <v>2240000</v>
      </c>
      <c r="M690" s="137">
        <f t="shared" si="371"/>
        <v>0</v>
      </c>
      <c r="N690" s="137">
        <f t="shared" si="371"/>
        <v>0</v>
      </c>
      <c r="O690" s="136">
        <f t="shared" si="371"/>
        <v>900000</v>
      </c>
      <c r="P690" s="136">
        <f t="shared" si="371"/>
        <v>0</v>
      </c>
      <c r="Q690" s="136">
        <f t="shared" si="371"/>
        <v>0</v>
      </c>
      <c r="R690" s="136">
        <f t="shared" si="371"/>
        <v>0</v>
      </c>
      <c r="S690" s="136">
        <f t="shared" si="371"/>
        <v>200000</v>
      </c>
      <c r="T690" s="136">
        <f t="shared" si="371"/>
        <v>100000</v>
      </c>
      <c r="U690" s="136">
        <f t="shared" si="371"/>
        <v>400000</v>
      </c>
      <c r="V690" s="136">
        <f t="shared" si="372"/>
        <v>118000</v>
      </c>
      <c r="W690" s="136">
        <f t="shared" si="372"/>
        <v>350000</v>
      </c>
      <c r="X690" s="136">
        <f t="shared" si="372"/>
        <v>600000</v>
      </c>
      <c r="Y690" s="136">
        <f t="shared" si="372"/>
        <v>400000</v>
      </c>
      <c r="Z690" s="136">
        <f t="shared" si="372"/>
        <v>108000</v>
      </c>
      <c r="AA690" s="136">
        <f t="shared" si="372"/>
        <v>0</v>
      </c>
      <c r="AB690" s="138">
        <f t="shared" si="372"/>
        <v>0</v>
      </c>
    </row>
    <row r="691" spans="2:28" s="56" customFormat="1">
      <c r="B691" s="75"/>
      <c r="C691" s="43" t="s">
        <v>223</v>
      </c>
      <c r="D691" s="110">
        <v>929</v>
      </c>
      <c r="E691" s="44" t="s">
        <v>26</v>
      </c>
      <c r="F691" s="44" t="s">
        <v>14</v>
      </c>
      <c r="G691" s="57">
        <v>6110200000</v>
      </c>
      <c r="H691" s="44"/>
      <c r="I691" s="136">
        <f t="shared" si="347"/>
        <v>5416000</v>
      </c>
      <c r="J691" s="136">
        <f>J692</f>
        <v>5415999.8100000005</v>
      </c>
      <c r="K691" s="136">
        <f t="shared" si="364"/>
        <v>0.18999999947845936</v>
      </c>
      <c r="L691" s="137">
        <f t="shared" si="371"/>
        <v>2240000</v>
      </c>
      <c r="M691" s="137">
        <f t="shared" si="371"/>
        <v>0</v>
      </c>
      <c r="N691" s="137">
        <f t="shared" si="371"/>
        <v>0</v>
      </c>
      <c r="O691" s="136">
        <f t="shared" si="371"/>
        <v>900000</v>
      </c>
      <c r="P691" s="136">
        <f t="shared" si="371"/>
        <v>0</v>
      </c>
      <c r="Q691" s="136">
        <f t="shared" si="371"/>
        <v>0</v>
      </c>
      <c r="R691" s="136">
        <f t="shared" si="371"/>
        <v>0</v>
      </c>
      <c r="S691" s="136">
        <f t="shared" si="371"/>
        <v>200000</v>
      </c>
      <c r="T691" s="136">
        <f t="shared" si="371"/>
        <v>100000</v>
      </c>
      <c r="U691" s="136">
        <f t="shared" si="371"/>
        <v>400000</v>
      </c>
      <c r="V691" s="136">
        <f t="shared" si="372"/>
        <v>118000</v>
      </c>
      <c r="W691" s="136">
        <f t="shared" si="372"/>
        <v>350000</v>
      </c>
      <c r="X691" s="136">
        <f t="shared" si="372"/>
        <v>600000</v>
      </c>
      <c r="Y691" s="136">
        <f t="shared" si="372"/>
        <v>400000</v>
      </c>
      <c r="Z691" s="136">
        <f t="shared" si="372"/>
        <v>108000</v>
      </c>
      <c r="AA691" s="136">
        <f t="shared" si="372"/>
        <v>0</v>
      </c>
      <c r="AB691" s="138">
        <f t="shared" si="372"/>
        <v>0</v>
      </c>
    </row>
    <row r="692" spans="2:28" s="56" customFormat="1" ht="36.6" customHeight="1">
      <c r="B692" s="75"/>
      <c r="C692" s="43" t="s">
        <v>224</v>
      </c>
      <c r="D692" s="110">
        <v>929</v>
      </c>
      <c r="E692" s="44" t="s">
        <v>26</v>
      </c>
      <c r="F692" s="44" t="s">
        <v>14</v>
      </c>
      <c r="G692" s="57">
        <v>6110210160</v>
      </c>
      <c r="H692" s="44"/>
      <c r="I692" s="136">
        <f t="shared" si="347"/>
        <v>5416000</v>
      </c>
      <c r="J692" s="136">
        <f>J693+J694</f>
        <v>5415999.8100000005</v>
      </c>
      <c r="K692" s="136">
        <f t="shared" si="364"/>
        <v>0.18999999947845936</v>
      </c>
      <c r="L692" s="137">
        <f t="shared" ref="L692:AB692" si="373">L693+L694</f>
        <v>2240000</v>
      </c>
      <c r="M692" s="137">
        <f t="shared" si="373"/>
        <v>0</v>
      </c>
      <c r="N692" s="137">
        <f t="shared" si="373"/>
        <v>0</v>
      </c>
      <c r="O692" s="136">
        <f t="shared" si="373"/>
        <v>900000</v>
      </c>
      <c r="P692" s="136">
        <f t="shared" si="373"/>
        <v>0</v>
      </c>
      <c r="Q692" s="136">
        <f t="shared" si="373"/>
        <v>0</v>
      </c>
      <c r="R692" s="136">
        <f t="shared" si="373"/>
        <v>0</v>
      </c>
      <c r="S692" s="136">
        <f t="shared" si="373"/>
        <v>200000</v>
      </c>
      <c r="T692" s="136">
        <f t="shared" si="373"/>
        <v>100000</v>
      </c>
      <c r="U692" s="136">
        <f t="shared" si="373"/>
        <v>400000</v>
      </c>
      <c r="V692" s="136">
        <f t="shared" si="373"/>
        <v>118000</v>
      </c>
      <c r="W692" s="136">
        <f t="shared" si="373"/>
        <v>350000</v>
      </c>
      <c r="X692" s="136">
        <f t="shared" si="373"/>
        <v>600000</v>
      </c>
      <c r="Y692" s="136">
        <f t="shared" si="373"/>
        <v>400000</v>
      </c>
      <c r="Z692" s="136">
        <f t="shared" si="373"/>
        <v>108000</v>
      </c>
      <c r="AA692" s="136">
        <f t="shared" si="373"/>
        <v>0</v>
      </c>
      <c r="AB692" s="138">
        <f t="shared" si="373"/>
        <v>0</v>
      </c>
    </row>
    <row r="693" spans="2:28" s="56" customFormat="1" ht="75">
      <c r="B693" s="75"/>
      <c r="C693" s="43" t="s">
        <v>97</v>
      </c>
      <c r="D693" s="110">
        <v>929</v>
      </c>
      <c r="E693" s="44" t="s">
        <v>26</v>
      </c>
      <c r="F693" s="44" t="s">
        <v>14</v>
      </c>
      <c r="G693" s="57">
        <v>6110210160</v>
      </c>
      <c r="H693" s="44" t="s">
        <v>98</v>
      </c>
      <c r="I693" s="136">
        <f t="shared" si="347"/>
        <v>4300978</v>
      </c>
      <c r="J693" s="136">
        <v>4300978</v>
      </c>
      <c r="K693" s="136">
        <f t="shared" si="364"/>
        <v>0</v>
      </c>
      <c r="L693" s="137">
        <v>1320000</v>
      </c>
      <c r="M693" s="137"/>
      <c r="N693" s="137"/>
      <c r="O693" s="136">
        <v>450000</v>
      </c>
      <c r="P693" s="136"/>
      <c r="Q693" s="136"/>
      <c r="R693" s="136"/>
      <c r="S693" s="136">
        <v>556000</v>
      </c>
      <c r="T693" s="136">
        <v>154000</v>
      </c>
      <c r="U693" s="136">
        <v>400000</v>
      </c>
      <c r="V693" s="136">
        <v>118000</v>
      </c>
      <c r="W693" s="136">
        <v>350000</v>
      </c>
      <c r="X693" s="136">
        <v>450000</v>
      </c>
      <c r="Y693" s="136">
        <v>400000</v>
      </c>
      <c r="Z693" s="136">
        <v>107020</v>
      </c>
      <c r="AA693" s="136">
        <v>-4042</v>
      </c>
      <c r="AB693" s="138"/>
    </row>
    <row r="694" spans="2:28" s="56" customFormat="1" ht="37.5">
      <c r="B694" s="75"/>
      <c r="C694" s="43" t="s">
        <v>100</v>
      </c>
      <c r="D694" s="110">
        <v>929</v>
      </c>
      <c r="E694" s="44" t="s">
        <v>26</v>
      </c>
      <c r="F694" s="44" t="s">
        <v>14</v>
      </c>
      <c r="G694" s="57">
        <v>6110210160</v>
      </c>
      <c r="H694" s="44" t="s">
        <v>101</v>
      </c>
      <c r="I694" s="136">
        <f t="shared" si="347"/>
        <v>1115022</v>
      </c>
      <c r="J694" s="136">
        <v>1115021.81</v>
      </c>
      <c r="K694" s="136">
        <f t="shared" si="364"/>
        <v>0.18999999994412065</v>
      </c>
      <c r="L694" s="137">
        <v>920000</v>
      </c>
      <c r="M694" s="137"/>
      <c r="N694" s="137"/>
      <c r="O694" s="136">
        <v>450000</v>
      </c>
      <c r="P694" s="136"/>
      <c r="Q694" s="136"/>
      <c r="R694" s="136"/>
      <c r="S694" s="136">
        <v>-356000</v>
      </c>
      <c r="T694" s="136">
        <v>-54000</v>
      </c>
      <c r="U694" s="136"/>
      <c r="V694" s="136"/>
      <c r="W694" s="136"/>
      <c r="X694" s="136">
        <v>150000</v>
      </c>
      <c r="Y694" s="136"/>
      <c r="Z694" s="136">
        <v>980</v>
      </c>
      <c r="AA694" s="136">
        <v>4042</v>
      </c>
      <c r="AB694" s="138"/>
    </row>
    <row r="695" spans="2:28" s="56" customFormat="1">
      <c r="B695" s="75"/>
      <c r="C695" s="43" t="s">
        <v>72</v>
      </c>
      <c r="D695" s="110">
        <v>929</v>
      </c>
      <c r="E695" s="44" t="s">
        <v>26</v>
      </c>
      <c r="F695" s="44" t="s">
        <v>16</v>
      </c>
      <c r="G695" s="57"/>
      <c r="H695" s="44"/>
      <c r="I695" s="136">
        <f t="shared" si="347"/>
        <v>28500</v>
      </c>
      <c r="J695" s="136">
        <f>J696</f>
        <v>28500</v>
      </c>
      <c r="K695" s="136">
        <f t="shared" si="364"/>
        <v>0</v>
      </c>
      <c r="L695" s="137"/>
      <c r="M695" s="137"/>
      <c r="N695" s="137"/>
      <c r="O695" s="136"/>
      <c r="P695" s="136"/>
      <c r="Q695" s="136"/>
      <c r="R695" s="136"/>
      <c r="S695" s="136"/>
      <c r="T695" s="136"/>
      <c r="U695" s="136"/>
      <c r="V695" s="136"/>
      <c r="W695" s="136"/>
      <c r="X695" s="136"/>
      <c r="Y695" s="136">
        <f>Y696</f>
        <v>28500</v>
      </c>
      <c r="Z695" s="136"/>
      <c r="AA695" s="136"/>
      <c r="AB695" s="138"/>
    </row>
    <row r="696" spans="2:28" s="56" customFormat="1" ht="37.5">
      <c r="B696" s="75"/>
      <c r="C696" s="43" t="s">
        <v>217</v>
      </c>
      <c r="D696" s="110">
        <v>929</v>
      </c>
      <c r="E696" s="44" t="s">
        <v>26</v>
      </c>
      <c r="F696" s="44" t="s">
        <v>16</v>
      </c>
      <c r="G696" s="57">
        <v>6100000000</v>
      </c>
      <c r="H696" s="44"/>
      <c r="I696" s="136">
        <f t="shared" si="347"/>
        <v>28500</v>
      </c>
      <c r="J696" s="136">
        <f>J697</f>
        <v>28500</v>
      </c>
      <c r="K696" s="136">
        <f t="shared" si="364"/>
        <v>0</v>
      </c>
      <c r="L696" s="137"/>
      <c r="M696" s="137"/>
      <c r="N696" s="137"/>
      <c r="O696" s="136"/>
      <c r="P696" s="136"/>
      <c r="Q696" s="136"/>
      <c r="R696" s="136"/>
      <c r="S696" s="136"/>
      <c r="T696" s="136"/>
      <c r="U696" s="136"/>
      <c r="V696" s="136"/>
      <c r="W696" s="136"/>
      <c r="X696" s="136"/>
      <c r="Y696" s="136">
        <f>Y697</f>
        <v>28500</v>
      </c>
      <c r="Z696" s="136"/>
      <c r="AA696" s="136"/>
      <c r="AB696" s="138"/>
    </row>
    <row r="697" spans="2:28" s="56" customFormat="1">
      <c r="B697" s="75"/>
      <c r="C697" s="43" t="s">
        <v>218</v>
      </c>
      <c r="D697" s="110">
        <v>929</v>
      </c>
      <c r="E697" s="44" t="s">
        <v>26</v>
      </c>
      <c r="F697" s="44" t="s">
        <v>16</v>
      </c>
      <c r="G697" s="57">
        <v>6110000000</v>
      </c>
      <c r="H697" s="44"/>
      <c r="I697" s="136">
        <f t="shared" si="347"/>
        <v>28500</v>
      </c>
      <c r="J697" s="136">
        <f>J698</f>
        <v>28500</v>
      </c>
      <c r="K697" s="136">
        <f t="shared" si="364"/>
        <v>0</v>
      </c>
      <c r="L697" s="137"/>
      <c r="M697" s="137"/>
      <c r="N697" s="137"/>
      <c r="O697" s="136"/>
      <c r="P697" s="136"/>
      <c r="Q697" s="136"/>
      <c r="R697" s="136"/>
      <c r="S697" s="136"/>
      <c r="T697" s="136"/>
      <c r="U697" s="136"/>
      <c r="V697" s="136"/>
      <c r="W697" s="136"/>
      <c r="X697" s="136"/>
      <c r="Y697" s="136">
        <f>Y698</f>
        <v>28500</v>
      </c>
      <c r="Z697" s="136"/>
      <c r="AA697" s="136"/>
      <c r="AB697" s="138"/>
    </row>
    <row r="698" spans="2:28" s="56" customFormat="1" ht="150">
      <c r="B698" s="75"/>
      <c r="C698" s="43" t="s">
        <v>169</v>
      </c>
      <c r="D698" s="110">
        <v>929</v>
      </c>
      <c r="E698" s="44" t="s">
        <v>26</v>
      </c>
      <c r="F698" s="44" t="s">
        <v>16</v>
      </c>
      <c r="G698" s="57">
        <v>6110060820</v>
      </c>
      <c r="H698" s="44"/>
      <c r="I698" s="136">
        <f t="shared" si="347"/>
        <v>28500</v>
      </c>
      <c r="J698" s="136">
        <f>J699</f>
        <v>28500</v>
      </c>
      <c r="K698" s="136">
        <f t="shared" si="364"/>
        <v>0</v>
      </c>
      <c r="L698" s="137"/>
      <c r="M698" s="137"/>
      <c r="N698" s="137"/>
      <c r="O698" s="136"/>
      <c r="P698" s="136"/>
      <c r="Q698" s="136"/>
      <c r="R698" s="136"/>
      <c r="S698" s="136"/>
      <c r="T698" s="136"/>
      <c r="U698" s="136"/>
      <c r="V698" s="136"/>
      <c r="W698" s="136"/>
      <c r="X698" s="136"/>
      <c r="Y698" s="136">
        <f>Y699</f>
        <v>28500</v>
      </c>
      <c r="Z698" s="136"/>
      <c r="AA698" s="136"/>
      <c r="AB698" s="138"/>
    </row>
    <row r="699" spans="2:28" s="56" customFormat="1" ht="37.5">
      <c r="B699" s="75"/>
      <c r="C699" s="91" t="s">
        <v>164</v>
      </c>
      <c r="D699" s="110">
        <v>929</v>
      </c>
      <c r="E699" s="44" t="s">
        <v>26</v>
      </c>
      <c r="F699" s="44" t="s">
        <v>16</v>
      </c>
      <c r="G699" s="57">
        <v>6110060820</v>
      </c>
      <c r="H699" s="44" t="s">
        <v>196</v>
      </c>
      <c r="I699" s="136">
        <f t="shared" si="347"/>
        <v>28500</v>
      </c>
      <c r="J699" s="136">
        <v>28500</v>
      </c>
      <c r="K699" s="136">
        <f t="shared" si="364"/>
        <v>0</v>
      </c>
      <c r="L699" s="137"/>
      <c r="M699" s="137"/>
      <c r="N699" s="137"/>
      <c r="O699" s="136"/>
      <c r="P699" s="136"/>
      <c r="Q699" s="136"/>
      <c r="R699" s="136"/>
      <c r="S699" s="136"/>
      <c r="T699" s="136"/>
      <c r="U699" s="136"/>
      <c r="V699" s="136"/>
      <c r="W699" s="136"/>
      <c r="X699" s="136"/>
      <c r="Y699" s="136">
        <v>28500</v>
      </c>
      <c r="Z699" s="136"/>
      <c r="AA699" s="136"/>
      <c r="AB699" s="138"/>
    </row>
    <row r="700" spans="2:28" s="56" customFormat="1">
      <c r="B700" s="75"/>
      <c r="C700" s="91" t="s">
        <v>73</v>
      </c>
      <c r="D700" s="110">
        <v>929</v>
      </c>
      <c r="E700" s="44" t="s">
        <v>26</v>
      </c>
      <c r="F700" s="44" t="s">
        <v>18</v>
      </c>
      <c r="G700" s="57"/>
      <c r="H700" s="44"/>
      <c r="I700" s="136">
        <f t="shared" si="347"/>
        <v>135757644</v>
      </c>
      <c r="J700" s="136">
        <f>J701+J716+J720</f>
        <v>135757644</v>
      </c>
      <c r="K700" s="136">
        <f t="shared" si="364"/>
        <v>0</v>
      </c>
      <c r="L700" s="137">
        <f>L701+L716</f>
        <v>143463700</v>
      </c>
      <c r="M700" s="137">
        <f>M701+M716</f>
        <v>0</v>
      </c>
      <c r="N700" s="137">
        <f>N701+N716</f>
        <v>0</v>
      </c>
      <c r="O700" s="136">
        <f>O701+O716+O720</f>
        <v>100000</v>
      </c>
      <c r="P700" s="136">
        <f t="shared" ref="P700:AB700" si="374">P701+P716</f>
        <v>0</v>
      </c>
      <c r="Q700" s="136">
        <f t="shared" si="374"/>
        <v>0</v>
      </c>
      <c r="R700" s="136">
        <f t="shared" si="374"/>
        <v>782600</v>
      </c>
      <c r="S700" s="136">
        <f t="shared" si="374"/>
        <v>-200000</v>
      </c>
      <c r="T700" s="136">
        <f t="shared" si="374"/>
        <v>3217700</v>
      </c>
      <c r="U700" s="136">
        <f t="shared" si="374"/>
        <v>864400</v>
      </c>
      <c r="V700" s="136">
        <f t="shared" si="374"/>
        <v>-11826600</v>
      </c>
      <c r="W700" s="136">
        <f t="shared" si="374"/>
        <v>0</v>
      </c>
      <c r="X700" s="136">
        <f t="shared" si="374"/>
        <v>-136100</v>
      </c>
      <c r="Y700" s="136">
        <f t="shared" si="374"/>
        <v>-400056</v>
      </c>
      <c r="Z700" s="136">
        <f t="shared" si="374"/>
        <v>-108000</v>
      </c>
      <c r="AA700" s="136">
        <f t="shared" si="374"/>
        <v>0</v>
      </c>
      <c r="AB700" s="138">
        <f t="shared" si="374"/>
        <v>0</v>
      </c>
    </row>
    <row r="701" spans="2:28" s="56" customFormat="1" ht="31.35" customHeight="1">
      <c r="B701" s="75"/>
      <c r="C701" s="91" t="s">
        <v>217</v>
      </c>
      <c r="D701" s="110">
        <v>929</v>
      </c>
      <c r="E701" s="44" t="s">
        <v>26</v>
      </c>
      <c r="F701" s="44" t="s">
        <v>18</v>
      </c>
      <c r="G701" s="57">
        <v>6100000000</v>
      </c>
      <c r="H701" s="44"/>
      <c r="I701" s="136">
        <f t="shared" si="347"/>
        <v>135478444</v>
      </c>
      <c r="J701" s="136">
        <f>J702</f>
        <v>135478444</v>
      </c>
      <c r="K701" s="136">
        <f t="shared" si="364"/>
        <v>0</v>
      </c>
      <c r="L701" s="137">
        <f t="shared" ref="L701:AB701" si="375">L702</f>
        <v>143284500</v>
      </c>
      <c r="M701" s="137">
        <f t="shared" si="375"/>
        <v>0</v>
      </c>
      <c r="N701" s="137">
        <f t="shared" si="375"/>
        <v>0</v>
      </c>
      <c r="O701" s="136">
        <f t="shared" si="375"/>
        <v>0</v>
      </c>
      <c r="P701" s="136">
        <f t="shared" si="375"/>
        <v>0</v>
      </c>
      <c r="Q701" s="136">
        <f t="shared" si="375"/>
        <v>0</v>
      </c>
      <c r="R701" s="136">
        <f t="shared" si="375"/>
        <v>782600</v>
      </c>
      <c r="S701" s="136">
        <f t="shared" si="375"/>
        <v>-200000</v>
      </c>
      <c r="T701" s="136">
        <f t="shared" si="375"/>
        <v>3217700</v>
      </c>
      <c r="U701" s="136">
        <f t="shared" si="375"/>
        <v>864400</v>
      </c>
      <c r="V701" s="136">
        <f t="shared" si="375"/>
        <v>-11826600</v>
      </c>
      <c r="W701" s="136">
        <f t="shared" si="375"/>
        <v>0</v>
      </c>
      <c r="X701" s="136">
        <f t="shared" si="375"/>
        <v>-136100</v>
      </c>
      <c r="Y701" s="136">
        <f t="shared" si="375"/>
        <v>-400056</v>
      </c>
      <c r="Z701" s="136">
        <f t="shared" si="375"/>
        <v>-108000</v>
      </c>
      <c r="AA701" s="136">
        <f t="shared" si="375"/>
        <v>0</v>
      </c>
      <c r="AB701" s="138">
        <f t="shared" si="375"/>
        <v>0</v>
      </c>
    </row>
    <row r="702" spans="2:28" s="56" customFormat="1">
      <c r="B702" s="75"/>
      <c r="C702" s="91" t="s">
        <v>218</v>
      </c>
      <c r="D702" s="110">
        <v>929</v>
      </c>
      <c r="E702" s="44" t="s">
        <v>26</v>
      </c>
      <c r="F702" s="44" t="s">
        <v>18</v>
      </c>
      <c r="G702" s="57">
        <v>6110000000</v>
      </c>
      <c r="H702" s="44"/>
      <c r="I702" s="136">
        <f t="shared" si="347"/>
        <v>135478444</v>
      </c>
      <c r="J702" s="136">
        <f>J707+J711+J713+J703+J709+J705</f>
        <v>135478444</v>
      </c>
      <c r="K702" s="136">
        <f t="shared" si="364"/>
        <v>0</v>
      </c>
      <c r="L702" s="137">
        <f t="shared" ref="L702:Q702" si="376">L707+L711+L713+L703</f>
        <v>143284500</v>
      </c>
      <c r="M702" s="137">
        <f t="shared" si="376"/>
        <v>0</v>
      </c>
      <c r="N702" s="137">
        <f t="shared" si="376"/>
        <v>0</v>
      </c>
      <c r="O702" s="136">
        <f t="shared" si="376"/>
        <v>0</v>
      </c>
      <c r="P702" s="136">
        <f t="shared" si="376"/>
        <v>0</v>
      </c>
      <c r="Q702" s="136">
        <f t="shared" si="376"/>
        <v>0</v>
      </c>
      <c r="R702" s="136">
        <f t="shared" ref="R702:X702" si="377">R707+R711+R713+R703+R709</f>
        <v>782600</v>
      </c>
      <c r="S702" s="136">
        <f t="shared" si="377"/>
        <v>-200000</v>
      </c>
      <c r="T702" s="136">
        <f t="shared" si="377"/>
        <v>3217700</v>
      </c>
      <c r="U702" s="136">
        <f t="shared" si="377"/>
        <v>864400</v>
      </c>
      <c r="V702" s="136">
        <f t="shared" si="377"/>
        <v>-11826600</v>
      </c>
      <c r="W702" s="136">
        <f t="shared" si="377"/>
        <v>0</v>
      </c>
      <c r="X702" s="136">
        <f t="shared" si="377"/>
        <v>-136100</v>
      </c>
      <c r="Y702" s="136">
        <f>Y707+Y711+Y713+Y703+Y709+Y705</f>
        <v>-400056</v>
      </c>
      <c r="Z702" s="136">
        <f>Z707+Z711+Z713+Z703+Z709+Z705</f>
        <v>-108000</v>
      </c>
      <c r="AA702" s="136">
        <f>AA707+AA711+AA713+AA703+AA709+AA705</f>
        <v>0</v>
      </c>
      <c r="AB702" s="138">
        <f>AB707+AB711+AB713+AB703+AB709+AB705</f>
        <v>0</v>
      </c>
    </row>
    <row r="703" spans="2:28" s="56" customFormat="1" ht="37.5">
      <c r="B703" s="75"/>
      <c r="C703" s="91" t="s">
        <v>127</v>
      </c>
      <c r="D703" s="110">
        <v>929</v>
      </c>
      <c r="E703" s="44" t="s">
        <v>26</v>
      </c>
      <c r="F703" s="44" t="s">
        <v>18</v>
      </c>
      <c r="G703" s="57">
        <v>6110000590</v>
      </c>
      <c r="H703" s="44"/>
      <c r="I703" s="136">
        <f t="shared" si="347"/>
        <v>130129083.36</v>
      </c>
      <c r="J703" s="136">
        <f>J704</f>
        <v>130129083.36</v>
      </c>
      <c r="K703" s="136">
        <f t="shared" si="364"/>
        <v>0</v>
      </c>
      <c r="L703" s="137">
        <f t="shared" ref="L703:AB703" si="378">L704</f>
        <v>141606900</v>
      </c>
      <c r="M703" s="137">
        <f t="shared" si="378"/>
        <v>0</v>
      </c>
      <c r="N703" s="137">
        <f t="shared" si="378"/>
        <v>0</v>
      </c>
      <c r="O703" s="136">
        <f t="shared" si="378"/>
        <v>0</v>
      </c>
      <c r="P703" s="136">
        <f t="shared" si="378"/>
        <v>0</v>
      </c>
      <c r="Q703" s="136">
        <f t="shared" si="378"/>
        <v>0</v>
      </c>
      <c r="R703" s="136">
        <f t="shared" si="378"/>
        <v>0</v>
      </c>
      <c r="S703" s="136">
        <f t="shared" si="378"/>
        <v>-300000</v>
      </c>
      <c r="T703" s="136">
        <f t="shared" si="378"/>
        <v>3217700</v>
      </c>
      <c r="U703" s="136">
        <f t="shared" si="378"/>
        <v>-400000</v>
      </c>
      <c r="V703" s="136">
        <f t="shared" si="378"/>
        <v>-11826600</v>
      </c>
      <c r="W703" s="136">
        <f t="shared" si="378"/>
        <v>0</v>
      </c>
      <c r="X703" s="136">
        <f t="shared" si="378"/>
        <v>-136100</v>
      </c>
      <c r="Y703" s="136">
        <f t="shared" si="378"/>
        <v>-670000</v>
      </c>
      <c r="Z703" s="136">
        <f t="shared" si="378"/>
        <v>-1362816.64</v>
      </c>
      <c r="AA703" s="136">
        <f t="shared" si="378"/>
        <v>0</v>
      </c>
      <c r="AB703" s="138">
        <f t="shared" si="378"/>
        <v>0</v>
      </c>
    </row>
    <row r="704" spans="2:28" s="56" customFormat="1" ht="37.5">
      <c r="B704" s="75"/>
      <c r="C704" s="91" t="s">
        <v>164</v>
      </c>
      <c r="D704" s="110">
        <v>929</v>
      </c>
      <c r="E704" s="44" t="s">
        <v>26</v>
      </c>
      <c r="F704" s="44" t="s">
        <v>18</v>
      </c>
      <c r="G704" s="57">
        <v>6110000590</v>
      </c>
      <c r="H704" s="44" t="s">
        <v>196</v>
      </c>
      <c r="I704" s="136">
        <f t="shared" si="347"/>
        <v>130129083.36</v>
      </c>
      <c r="J704" s="136">
        <v>130129083.36</v>
      </c>
      <c r="K704" s="136">
        <f t="shared" si="364"/>
        <v>0</v>
      </c>
      <c r="L704" s="137">
        <v>141606900</v>
      </c>
      <c r="M704" s="137"/>
      <c r="N704" s="137"/>
      <c r="O704" s="136"/>
      <c r="P704" s="136"/>
      <c r="Q704" s="136"/>
      <c r="R704" s="136"/>
      <c r="S704" s="136">
        <v>-300000</v>
      </c>
      <c r="T704" s="136">
        <v>3217700</v>
      </c>
      <c r="U704" s="136">
        <v>-400000</v>
      </c>
      <c r="V704" s="136">
        <v>-11826600</v>
      </c>
      <c r="W704" s="136"/>
      <c r="X704" s="136">
        <v>-136100</v>
      </c>
      <c r="Y704" s="136">
        <f>-400000-270000</f>
        <v>-670000</v>
      </c>
      <c r="Z704" s="136">
        <v>-1362816.64</v>
      </c>
      <c r="AA704" s="136"/>
      <c r="AB704" s="138"/>
    </row>
    <row r="705" spans="2:28" s="56" customFormat="1" ht="37.5">
      <c r="B705" s="75"/>
      <c r="C705" s="91" t="s">
        <v>165</v>
      </c>
      <c r="D705" s="110">
        <v>929</v>
      </c>
      <c r="E705" s="44" t="s">
        <v>26</v>
      </c>
      <c r="F705" s="44" t="s">
        <v>18</v>
      </c>
      <c r="G705" s="57">
        <v>6110009010</v>
      </c>
      <c r="H705" s="44"/>
      <c r="I705" s="136">
        <f t="shared" si="347"/>
        <v>1586999</v>
      </c>
      <c r="J705" s="136">
        <f>J706</f>
        <v>1586999</v>
      </c>
      <c r="K705" s="136">
        <f t="shared" si="364"/>
        <v>0</v>
      </c>
      <c r="L705" s="137"/>
      <c r="M705" s="137"/>
      <c r="N705" s="137"/>
      <c r="O705" s="136"/>
      <c r="P705" s="136"/>
      <c r="Q705" s="136"/>
      <c r="R705" s="136"/>
      <c r="S705" s="136"/>
      <c r="T705" s="136"/>
      <c r="U705" s="136"/>
      <c r="V705" s="136"/>
      <c r="W705" s="136"/>
      <c r="X705" s="136"/>
      <c r="Y705" s="136">
        <f>Y706</f>
        <v>270000</v>
      </c>
      <c r="Z705" s="136">
        <f>Z706</f>
        <v>1316999</v>
      </c>
      <c r="AA705" s="136">
        <f>AA706</f>
        <v>0</v>
      </c>
      <c r="AB705" s="138">
        <f>AB706</f>
        <v>0</v>
      </c>
    </row>
    <row r="706" spans="2:28" s="56" customFormat="1" ht="37.5">
      <c r="B706" s="75"/>
      <c r="C706" s="91" t="s">
        <v>164</v>
      </c>
      <c r="D706" s="110">
        <v>929</v>
      </c>
      <c r="E706" s="44" t="s">
        <v>26</v>
      </c>
      <c r="F706" s="44" t="s">
        <v>18</v>
      </c>
      <c r="G706" s="57">
        <v>6110009010</v>
      </c>
      <c r="H706" s="44" t="s">
        <v>196</v>
      </c>
      <c r="I706" s="136">
        <f t="shared" si="347"/>
        <v>1586999</v>
      </c>
      <c r="J706" s="136">
        <v>1586999</v>
      </c>
      <c r="K706" s="136">
        <f t="shared" si="364"/>
        <v>0</v>
      </c>
      <c r="L706" s="137"/>
      <c r="M706" s="137"/>
      <c r="N706" s="137"/>
      <c r="O706" s="136"/>
      <c r="P706" s="136"/>
      <c r="Q706" s="136"/>
      <c r="R706" s="136"/>
      <c r="S706" s="136"/>
      <c r="T706" s="136"/>
      <c r="U706" s="136"/>
      <c r="V706" s="136"/>
      <c r="W706" s="136"/>
      <c r="X706" s="136"/>
      <c r="Y706" s="136">
        <v>270000</v>
      </c>
      <c r="Z706" s="136">
        <v>1316999</v>
      </c>
      <c r="AA706" s="136"/>
      <c r="AB706" s="138"/>
    </row>
    <row r="707" spans="2:28" s="56" customFormat="1" ht="126.4" customHeight="1">
      <c r="B707" s="75"/>
      <c r="C707" s="91" t="s">
        <v>415</v>
      </c>
      <c r="D707" s="110">
        <v>929</v>
      </c>
      <c r="E707" s="44" t="s">
        <v>26</v>
      </c>
      <c r="F707" s="44" t="s">
        <v>18</v>
      </c>
      <c r="G707" s="57">
        <v>6110060740</v>
      </c>
      <c r="H707" s="44"/>
      <c r="I707" s="136">
        <f t="shared" si="347"/>
        <v>93744</v>
      </c>
      <c r="J707" s="136">
        <f>J708</f>
        <v>93744</v>
      </c>
      <c r="K707" s="136">
        <f t="shared" si="364"/>
        <v>0</v>
      </c>
      <c r="L707" s="137">
        <f t="shared" ref="L707:AB707" si="379">L708</f>
        <v>93800</v>
      </c>
      <c r="M707" s="137">
        <f t="shared" si="379"/>
        <v>0</v>
      </c>
      <c r="N707" s="137">
        <f t="shared" si="379"/>
        <v>0</v>
      </c>
      <c r="O707" s="136">
        <f t="shared" si="379"/>
        <v>0</v>
      </c>
      <c r="P707" s="136">
        <f t="shared" si="379"/>
        <v>0</v>
      </c>
      <c r="Q707" s="136">
        <f t="shared" si="379"/>
        <v>0</v>
      </c>
      <c r="R707" s="136">
        <f t="shared" si="379"/>
        <v>0</v>
      </c>
      <c r="S707" s="136">
        <f t="shared" si="379"/>
        <v>0</v>
      </c>
      <c r="T707" s="136">
        <f t="shared" si="379"/>
        <v>0</v>
      </c>
      <c r="U707" s="136">
        <f t="shared" si="379"/>
        <v>0</v>
      </c>
      <c r="V707" s="136">
        <f t="shared" si="379"/>
        <v>0</v>
      </c>
      <c r="W707" s="136">
        <f t="shared" si="379"/>
        <v>0</v>
      </c>
      <c r="X707" s="136">
        <f t="shared" si="379"/>
        <v>0</v>
      </c>
      <c r="Y707" s="136">
        <f t="shared" si="379"/>
        <v>-56</v>
      </c>
      <c r="Z707" s="136">
        <f t="shared" si="379"/>
        <v>0</v>
      </c>
      <c r="AA707" s="136">
        <f t="shared" si="379"/>
        <v>0</v>
      </c>
      <c r="AB707" s="138">
        <f t="shared" si="379"/>
        <v>0</v>
      </c>
    </row>
    <row r="708" spans="2:28" s="56" customFormat="1" ht="37.5">
      <c r="B708" s="75"/>
      <c r="C708" s="91" t="s">
        <v>164</v>
      </c>
      <c r="D708" s="110">
        <v>929</v>
      </c>
      <c r="E708" s="44" t="s">
        <v>26</v>
      </c>
      <c r="F708" s="44" t="s">
        <v>18</v>
      </c>
      <c r="G708" s="57">
        <v>6110060740</v>
      </c>
      <c r="H708" s="44" t="s">
        <v>196</v>
      </c>
      <c r="I708" s="136">
        <f t="shared" si="347"/>
        <v>93744</v>
      </c>
      <c r="J708" s="136">
        <v>93744</v>
      </c>
      <c r="K708" s="136">
        <f t="shared" ref="K708:K739" si="380">I708-J708</f>
        <v>0</v>
      </c>
      <c r="L708" s="137">
        <v>93800</v>
      </c>
      <c r="M708" s="137"/>
      <c r="N708" s="137"/>
      <c r="O708" s="136"/>
      <c r="P708" s="136"/>
      <c r="Q708" s="136"/>
      <c r="R708" s="136"/>
      <c r="S708" s="136"/>
      <c r="T708" s="136"/>
      <c r="U708" s="136"/>
      <c r="V708" s="136"/>
      <c r="W708" s="136"/>
      <c r="X708" s="136"/>
      <c r="Y708" s="136">
        <v>-56</v>
      </c>
      <c r="Z708" s="136"/>
      <c r="AA708" s="136"/>
      <c r="AB708" s="138"/>
    </row>
    <row r="709" spans="2:28" s="56" customFormat="1" ht="56.25">
      <c r="B709" s="75"/>
      <c r="C709" s="91" t="s">
        <v>219</v>
      </c>
      <c r="D709" s="110">
        <v>929</v>
      </c>
      <c r="E709" s="44" t="s">
        <v>26</v>
      </c>
      <c r="F709" s="44" t="s">
        <v>18</v>
      </c>
      <c r="G709" s="57" t="s">
        <v>220</v>
      </c>
      <c r="H709" s="44"/>
      <c r="I709" s="136">
        <f t="shared" si="347"/>
        <v>1859500</v>
      </c>
      <c r="J709" s="136">
        <f>J710</f>
        <v>1859500</v>
      </c>
      <c r="K709" s="136">
        <f t="shared" si="380"/>
        <v>0</v>
      </c>
      <c r="L709" s="137"/>
      <c r="M709" s="137"/>
      <c r="N709" s="137"/>
      <c r="O709" s="136"/>
      <c r="P709" s="136"/>
      <c r="Q709" s="136"/>
      <c r="R709" s="136">
        <f t="shared" ref="R709:AB709" si="381">R710</f>
        <v>595100</v>
      </c>
      <c r="S709" s="136">
        <f t="shared" si="381"/>
        <v>0</v>
      </c>
      <c r="T709" s="136">
        <f t="shared" si="381"/>
        <v>0</v>
      </c>
      <c r="U709" s="136">
        <f t="shared" si="381"/>
        <v>1264400</v>
      </c>
      <c r="V709" s="136">
        <f t="shared" si="381"/>
        <v>0</v>
      </c>
      <c r="W709" s="136">
        <f t="shared" si="381"/>
        <v>0</v>
      </c>
      <c r="X709" s="136">
        <f t="shared" si="381"/>
        <v>0</v>
      </c>
      <c r="Y709" s="136">
        <f t="shared" si="381"/>
        <v>0</v>
      </c>
      <c r="Z709" s="136">
        <f t="shared" si="381"/>
        <v>0</v>
      </c>
      <c r="AA709" s="136">
        <f t="shared" si="381"/>
        <v>0</v>
      </c>
      <c r="AB709" s="138">
        <f t="shared" si="381"/>
        <v>0</v>
      </c>
    </row>
    <row r="710" spans="2:28" s="56" customFormat="1" ht="37.5">
      <c r="B710" s="75"/>
      <c r="C710" s="91" t="s">
        <v>164</v>
      </c>
      <c r="D710" s="110">
        <v>929</v>
      </c>
      <c r="E710" s="44" t="s">
        <v>26</v>
      </c>
      <c r="F710" s="44" t="s">
        <v>18</v>
      </c>
      <c r="G710" s="57" t="s">
        <v>220</v>
      </c>
      <c r="H710" s="44" t="s">
        <v>196</v>
      </c>
      <c r="I710" s="136">
        <f t="shared" si="347"/>
        <v>1859500</v>
      </c>
      <c r="J710" s="136">
        <v>1859500</v>
      </c>
      <c r="K710" s="136">
        <f t="shared" si="380"/>
        <v>0</v>
      </c>
      <c r="L710" s="137"/>
      <c r="M710" s="137"/>
      <c r="N710" s="137"/>
      <c r="O710" s="136"/>
      <c r="P710" s="136"/>
      <c r="Q710" s="136"/>
      <c r="R710" s="136">
        <v>595100</v>
      </c>
      <c r="S710" s="136"/>
      <c r="T710" s="136"/>
      <c r="U710" s="136">
        <v>1264400</v>
      </c>
      <c r="V710" s="136"/>
      <c r="W710" s="136"/>
      <c r="X710" s="136"/>
      <c r="Y710" s="136"/>
      <c r="Z710" s="136"/>
      <c r="AA710" s="136"/>
      <c r="AB710" s="138"/>
    </row>
    <row r="711" spans="2:28" s="56" customFormat="1" ht="56.25">
      <c r="B711" s="75"/>
      <c r="C711" s="91" t="s">
        <v>219</v>
      </c>
      <c r="D711" s="110">
        <v>929</v>
      </c>
      <c r="E711" s="44" t="s">
        <v>26</v>
      </c>
      <c r="F711" s="44" t="s">
        <v>18</v>
      </c>
      <c r="G711" s="57" t="s">
        <v>221</v>
      </c>
      <c r="H711" s="44"/>
      <c r="I711" s="136">
        <f t="shared" si="347"/>
        <v>1351300</v>
      </c>
      <c r="J711" s="136">
        <f>J712</f>
        <v>1351300</v>
      </c>
      <c r="K711" s="136">
        <f t="shared" si="380"/>
        <v>0</v>
      </c>
      <c r="L711" s="137">
        <f t="shared" ref="L711:AB711" si="382">L712</f>
        <v>1163800</v>
      </c>
      <c r="M711" s="137">
        <f t="shared" si="382"/>
        <v>0</v>
      </c>
      <c r="N711" s="137">
        <f t="shared" si="382"/>
        <v>0</v>
      </c>
      <c r="O711" s="136">
        <f t="shared" si="382"/>
        <v>0</v>
      </c>
      <c r="P711" s="136">
        <f t="shared" si="382"/>
        <v>0</v>
      </c>
      <c r="Q711" s="136">
        <f t="shared" si="382"/>
        <v>0</v>
      </c>
      <c r="R711" s="136">
        <f t="shared" si="382"/>
        <v>187500</v>
      </c>
      <c r="S711" s="136">
        <f t="shared" si="382"/>
        <v>0</v>
      </c>
      <c r="T711" s="136">
        <f t="shared" si="382"/>
        <v>0</v>
      </c>
      <c r="U711" s="136">
        <f t="shared" si="382"/>
        <v>0</v>
      </c>
      <c r="V711" s="136">
        <f t="shared" si="382"/>
        <v>0</v>
      </c>
      <c r="W711" s="136">
        <f t="shared" si="382"/>
        <v>0</v>
      </c>
      <c r="X711" s="136">
        <f t="shared" si="382"/>
        <v>0</v>
      </c>
      <c r="Y711" s="136">
        <f t="shared" si="382"/>
        <v>0</v>
      </c>
      <c r="Z711" s="136">
        <f t="shared" si="382"/>
        <v>0</v>
      </c>
      <c r="AA711" s="136">
        <f t="shared" si="382"/>
        <v>0</v>
      </c>
      <c r="AB711" s="138">
        <f t="shared" si="382"/>
        <v>0</v>
      </c>
    </row>
    <row r="712" spans="2:28" s="56" customFormat="1" ht="37.5">
      <c r="B712" s="75"/>
      <c r="C712" s="91" t="s">
        <v>164</v>
      </c>
      <c r="D712" s="110">
        <v>929</v>
      </c>
      <c r="E712" s="44" t="s">
        <v>26</v>
      </c>
      <c r="F712" s="44" t="s">
        <v>18</v>
      </c>
      <c r="G712" s="57" t="s">
        <v>221</v>
      </c>
      <c r="H712" s="44" t="s">
        <v>196</v>
      </c>
      <c r="I712" s="136">
        <f t="shared" ref="I712:I775" si="383">SUM(L712:AB712)</f>
        <v>1351300</v>
      </c>
      <c r="J712" s="136">
        <v>1351300</v>
      </c>
      <c r="K712" s="136">
        <f t="shared" si="380"/>
        <v>0</v>
      </c>
      <c r="L712" s="137">
        <v>1163800</v>
      </c>
      <c r="M712" s="137"/>
      <c r="N712" s="137"/>
      <c r="O712" s="136"/>
      <c r="P712" s="136"/>
      <c r="Q712" s="136"/>
      <c r="R712" s="136">
        <v>187500</v>
      </c>
      <c r="S712" s="136"/>
      <c r="T712" s="136"/>
      <c r="U712" s="136"/>
      <c r="V712" s="136"/>
      <c r="W712" s="136"/>
      <c r="X712" s="136"/>
      <c r="Y712" s="136"/>
      <c r="Z712" s="136"/>
      <c r="AA712" s="136"/>
      <c r="AB712" s="138"/>
    </row>
    <row r="713" spans="2:28" s="56" customFormat="1" ht="37.5">
      <c r="B713" s="75"/>
      <c r="C713" s="91" t="s">
        <v>222</v>
      </c>
      <c r="D713" s="110">
        <v>929</v>
      </c>
      <c r="E713" s="44" t="s">
        <v>26</v>
      </c>
      <c r="F713" s="44" t="s">
        <v>18</v>
      </c>
      <c r="G713" s="57">
        <v>6110100000</v>
      </c>
      <c r="H713" s="44"/>
      <c r="I713" s="136">
        <f t="shared" si="383"/>
        <v>457817.64</v>
      </c>
      <c r="J713" s="136">
        <f>J714</f>
        <v>457817.64</v>
      </c>
      <c r="K713" s="136">
        <f t="shared" si="380"/>
        <v>0</v>
      </c>
      <c r="L713" s="137">
        <f t="shared" ref="L713:U714" si="384">L714</f>
        <v>420000</v>
      </c>
      <c r="M713" s="137">
        <f t="shared" si="384"/>
        <v>0</v>
      </c>
      <c r="N713" s="137">
        <f t="shared" si="384"/>
        <v>0</v>
      </c>
      <c r="O713" s="136">
        <f t="shared" si="384"/>
        <v>0</v>
      </c>
      <c r="P713" s="136">
        <f t="shared" si="384"/>
        <v>0</v>
      </c>
      <c r="Q713" s="136">
        <f t="shared" si="384"/>
        <v>0</v>
      </c>
      <c r="R713" s="136">
        <f t="shared" si="384"/>
        <v>0</v>
      </c>
      <c r="S713" s="136">
        <f t="shared" si="384"/>
        <v>100000</v>
      </c>
      <c r="T713" s="136">
        <f t="shared" si="384"/>
        <v>0</v>
      </c>
      <c r="U713" s="136">
        <f t="shared" si="384"/>
        <v>0</v>
      </c>
      <c r="V713" s="136">
        <f t="shared" ref="V713:AE714" si="385">V714</f>
        <v>0</v>
      </c>
      <c r="W713" s="136">
        <f t="shared" si="385"/>
        <v>0</v>
      </c>
      <c r="X713" s="136">
        <f t="shared" si="385"/>
        <v>0</v>
      </c>
      <c r="Y713" s="136">
        <f t="shared" si="385"/>
        <v>0</v>
      </c>
      <c r="Z713" s="136">
        <f t="shared" si="385"/>
        <v>-62182.36</v>
      </c>
      <c r="AA713" s="136">
        <f t="shared" si="385"/>
        <v>0</v>
      </c>
      <c r="AB713" s="138">
        <f t="shared" si="385"/>
        <v>0</v>
      </c>
    </row>
    <row r="714" spans="2:28" s="56" customFormat="1" ht="37.5">
      <c r="B714" s="75"/>
      <c r="C714" s="91" t="s">
        <v>127</v>
      </c>
      <c r="D714" s="110">
        <v>929</v>
      </c>
      <c r="E714" s="44" t="s">
        <v>26</v>
      </c>
      <c r="F714" s="44" t="s">
        <v>18</v>
      </c>
      <c r="G714" s="57">
        <v>6110100590</v>
      </c>
      <c r="H714" s="44"/>
      <c r="I714" s="136">
        <f t="shared" si="383"/>
        <v>457817.64</v>
      </c>
      <c r="J714" s="136">
        <f>J715</f>
        <v>457817.64</v>
      </c>
      <c r="K714" s="136">
        <f t="shared" si="380"/>
        <v>0</v>
      </c>
      <c r="L714" s="137">
        <f t="shared" si="384"/>
        <v>420000</v>
      </c>
      <c r="M714" s="137">
        <f t="shared" si="384"/>
        <v>0</v>
      </c>
      <c r="N714" s="137">
        <f t="shared" si="384"/>
        <v>0</v>
      </c>
      <c r="O714" s="136">
        <f t="shared" si="384"/>
        <v>0</v>
      </c>
      <c r="P714" s="136">
        <f t="shared" si="384"/>
        <v>0</v>
      </c>
      <c r="Q714" s="136">
        <f t="shared" si="384"/>
        <v>0</v>
      </c>
      <c r="R714" s="136">
        <f t="shared" si="384"/>
        <v>0</v>
      </c>
      <c r="S714" s="136">
        <f t="shared" si="384"/>
        <v>100000</v>
      </c>
      <c r="T714" s="136">
        <f t="shared" si="384"/>
        <v>0</v>
      </c>
      <c r="U714" s="136">
        <f t="shared" si="384"/>
        <v>0</v>
      </c>
      <c r="V714" s="136">
        <f t="shared" si="385"/>
        <v>0</v>
      </c>
      <c r="W714" s="136">
        <f t="shared" si="385"/>
        <v>0</v>
      </c>
      <c r="X714" s="136">
        <f t="shared" si="385"/>
        <v>0</v>
      </c>
      <c r="Y714" s="136">
        <f t="shared" si="385"/>
        <v>0</v>
      </c>
      <c r="Z714" s="136">
        <f t="shared" si="385"/>
        <v>-62182.36</v>
      </c>
      <c r="AA714" s="136">
        <f t="shared" si="385"/>
        <v>0</v>
      </c>
      <c r="AB714" s="138">
        <f t="shared" si="385"/>
        <v>0</v>
      </c>
    </row>
    <row r="715" spans="2:28" s="56" customFormat="1" ht="37.5">
      <c r="B715" s="75"/>
      <c r="C715" s="91" t="s">
        <v>164</v>
      </c>
      <c r="D715" s="110">
        <v>929</v>
      </c>
      <c r="E715" s="44" t="s">
        <v>26</v>
      </c>
      <c r="F715" s="44" t="s">
        <v>18</v>
      </c>
      <c r="G715" s="57">
        <v>6110100590</v>
      </c>
      <c r="H715" s="44" t="s">
        <v>196</v>
      </c>
      <c r="I715" s="136">
        <f t="shared" si="383"/>
        <v>457817.64</v>
      </c>
      <c r="J715" s="136">
        <v>457817.64</v>
      </c>
      <c r="K715" s="136">
        <f t="shared" si="380"/>
        <v>0</v>
      </c>
      <c r="L715" s="137">
        <v>420000</v>
      </c>
      <c r="M715" s="137"/>
      <c r="N715" s="137"/>
      <c r="O715" s="136"/>
      <c r="P715" s="136"/>
      <c r="Q715" s="136"/>
      <c r="R715" s="136"/>
      <c r="S715" s="136">
        <v>100000</v>
      </c>
      <c r="T715" s="136"/>
      <c r="U715" s="136"/>
      <c r="V715" s="136"/>
      <c r="W715" s="136"/>
      <c r="X715" s="136"/>
      <c r="Y715" s="136"/>
      <c r="Z715" s="136">
        <v>-62182.36</v>
      </c>
      <c r="AA715" s="136"/>
      <c r="AB715" s="138"/>
    </row>
    <row r="716" spans="2:28" s="56" customFormat="1" ht="56.25">
      <c r="B716" s="75"/>
      <c r="C716" s="91" t="s">
        <v>300</v>
      </c>
      <c r="D716" s="110">
        <v>929</v>
      </c>
      <c r="E716" s="44" t="s">
        <v>26</v>
      </c>
      <c r="F716" s="44" t="s">
        <v>18</v>
      </c>
      <c r="G716" s="57">
        <v>6700000000</v>
      </c>
      <c r="H716" s="44"/>
      <c r="I716" s="136">
        <f t="shared" si="383"/>
        <v>179200</v>
      </c>
      <c r="J716" s="136">
        <f>J717</f>
        <v>179200</v>
      </c>
      <c r="K716" s="136">
        <f t="shared" si="380"/>
        <v>0</v>
      </c>
      <c r="L716" s="137">
        <f t="shared" ref="L716:U718" si="386">L717</f>
        <v>179200</v>
      </c>
      <c r="M716" s="137">
        <f t="shared" si="386"/>
        <v>0</v>
      </c>
      <c r="N716" s="137">
        <f t="shared" si="386"/>
        <v>0</v>
      </c>
      <c r="O716" s="136">
        <f t="shared" si="386"/>
        <v>0</v>
      </c>
      <c r="P716" s="136">
        <f t="shared" si="386"/>
        <v>0</v>
      </c>
      <c r="Q716" s="136">
        <f t="shared" si="386"/>
        <v>0</v>
      </c>
      <c r="R716" s="136">
        <f t="shared" si="386"/>
        <v>0</v>
      </c>
      <c r="S716" s="136">
        <f t="shared" si="386"/>
        <v>0</v>
      </c>
      <c r="T716" s="136">
        <f t="shared" si="386"/>
        <v>0</v>
      </c>
      <c r="U716" s="136">
        <f t="shared" si="386"/>
        <v>0</v>
      </c>
      <c r="V716" s="136">
        <f t="shared" ref="V716:AE718" si="387">V717</f>
        <v>0</v>
      </c>
      <c r="W716" s="136">
        <f t="shared" si="387"/>
        <v>0</v>
      </c>
      <c r="X716" s="136">
        <f t="shared" si="387"/>
        <v>0</v>
      </c>
      <c r="Y716" s="136">
        <f t="shared" si="387"/>
        <v>0</v>
      </c>
      <c r="Z716" s="136">
        <f t="shared" si="387"/>
        <v>0</v>
      </c>
      <c r="AA716" s="136">
        <f t="shared" si="387"/>
        <v>0</v>
      </c>
      <c r="AB716" s="138">
        <f t="shared" si="387"/>
        <v>0</v>
      </c>
    </row>
    <row r="717" spans="2:28" s="56" customFormat="1" ht="37.5">
      <c r="B717" s="75"/>
      <c r="C717" s="91" t="s">
        <v>301</v>
      </c>
      <c r="D717" s="110">
        <v>929</v>
      </c>
      <c r="E717" s="44" t="s">
        <v>26</v>
      </c>
      <c r="F717" s="44" t="s">
        <v>18</v>
      </c>
      <c r="G717" s="57">
        <v>6710000000</v>
      </c>
      <c r="H717" s="44"/>
      <c r="I717" s="136">
        <f t="shared" si="383"/>
        <v>179200</v>
      </c>
      <c r="J717" s="136">
        <f>J718</f>
        <v>179200</v>
      </c>
      <c r="K717" s="136">
        <f t="shared" si="380"/>
        <v>0</v>
      </c>
      <c r="L717" s="137">
        <f t="shared" si="386"/>
        <v>179200</v>
      </c>
      <c r="M717" s="137">
        <f t="shared" si="386"/>
        <v>0</v>
      </c>
      <c r="N717" s="137">
        <f t="shared" si="386"/>
        <v>0</v>
      </c>
      <c r="O717" s="136">
        <f t="shared" si="386"/>
        <v>0</v>
      </c>
      <c r="P717" s="136">
        <f t="shared" si="386"/>
        <v>0</v>
      </c>
      <c r="Q717" s="136">
        <f t="shared" si="386"/>
        <v>0</v>
      </c>
      <c r="R717" s="136">
        <f t="shared" si="386"/>
        <v>0</v>
      </c>
      <c r="S717" s="136">
        <f t="shared" si="386"/>
        <v>0</v>
      </c>
      <c r="T717" s="136">
        <f t="shared" si="386"/>
        <v>0</v>
      </c>
      <c r="U717" s="136">
        <f t="shared" si="386"/>
        <v>0</v>
      </c>
      <c r="V717" s="136">
        <f t="shared" si="387"/>
        <v>0</v>
      </c>
      <c r="W717" s="136">
        <f t="shared" si="387"/>
        <v>0</v>
      </c>
      <c r="X717" s="136">
        <f t="shared" si="387"/>
        <v>0</v>
      </c>
      <c r="Y717" s="136">
        <f t="shared" si="387"/>
        <v>0</v>
      </c>
      <c r="Z717" s="136">
        <f t="shared" si="387"/>
        <v>0</v>
      </c>
      <c r="AA717" s="136">
        <f t="shared" si="387"/>
        <v>0</v>
      </c>
      <c r="AB717" s="138">
        <f t="shared" si="387"/>
        <v>0</v>
      </c>
    </row>
    <row r="718" spans="2:28" s="56" customFormat="1">
      <c r="B718" s="75"/>
      <c r="C718" s="91" t="s">
        <v>302</v>
      </c>
      <c r="D718" s="110">
        <v>929</v>
      </c>
      <c r="E718" s="44" t="s">
        <v>26</v>
      </c>
      <c r="F718" s="44" t="s">
        <v>18</v>
      </c>
      <c r="G718" s="57">
        <v>6710010220</v>
      </c>
      <c r="H718" s="44"/>
      <c r="I718" s="136">
        <f t="shared" si="383"/>
        <v>179200</v>
      </c>
      <c r="J718" s="136">
        <f>J719</f>
        <v>179200</v>
      </c>
      <c r="K718" s="136">
        <f t="shared" si="380"/>
        <v>0</v>
      </c>
      <c r="L718" s="137">
        <f t="shared" si="386"/>
        <v>179200</v>
      </c>
      <c r="M718" s="137">
        <f t="shared" si="386"/>
        <v>0</v>
      </c>
      <c r="N718" s="137">
        <f t="shared" si="386"/>
        <v>0</v>
      </c>
      <c r="O718" s="136">
        <f t="shared" si="386"/>
        <v>0</v>
      </c>
      <c r="P718" s="136">
        <f t="shared" si="386"/>
        <v>0</v>
      </c>
      <c r="Q718" s="136">
        <f t="shared" si="386"/>
        <v>0</v>
      </c>
      <c r="R718" s="136">
        <f t="shared" si="386"/>
        <v>0</v>
      </c>
      <c r="S718" s="136">
        <f t="shared" si="386"/>
        <v>0</v>
      </c>
      <c r="T718" s="136">
        <f t="shared" si="386"/>
        <v>0</v>
      </c>
      <c r="U718" s="136">
        <f t="shared" si="386"/>
        <v>0</v>
      </c>
      <c r="V718" s="136">
        <f t="shared" si="387"/>
        <v>0</v>
      </c>
      <c r="W718" s="136">
        <f t="shared" si="387"/>
        <v>0</v>
      </c>
      <c r="X718" s="136">
        <f t="shared" si="387"/>
        <v>0</v>
      </c>
      <c r="Y718" s="136">
        <f t="shared" si="387"/>
        <v>0</v>
      </c>
      <c r="Z718" s="136">
        <f t="shared" si="387"/>
        <v>0</v>
      </c>
      <c r="AA718" s="136">
        <f t="shared" si="387"/>
        <v>0</v>
      </c>
      <c r="AB718" s="138">
        <f t="shared" si="387"/>
        <v>0</v>
      </c>
    </row>
    <row r="719" spans="2:28" s="56" customFormat="1" ht="37.5">
      <c r="B719" s="75"/>
      <c r="C719" s="91" t="s">
        <v>164</v>
      </c>
      <c r="D719" s="110">
        <v>929</v>
      </c>
      <c r="E719" s="44" t="s">
        <v>26</v>
      </c>
      <c r="F719" s="44" t="s">
        <v>18</v>
      </c>
      <c r="G719" s="57">
        <v>6710010220</v>
      </c>
      <c r="H719" s="44" t="s">
        <v>196</v>
      </c>
      <c r="I719" s="136">
        <f t="shared" si="383"/>
        <v>179200</v>
      </c>
      <c r="J719" s="136">
        <v>179200</v>
      </c>
      <c r="K719" s="136">
        <f t="shared" si="380"/>
        <v>0</v>
      </c>
      <c r="L719" s="137">
        <v>179200</v>
      </c>
      <c r="M719" s="137"/>
      <c r="N719" s="137"/>
      <c r="O719" s="136"/>
      <c r="P719" s="136"/>
      <c r="Q719" s="136"/>
      <c r="R719" s="136"/>
      <c r="S719" s="136"/>
      <c r="T719" s="136"/>
      <c r="U719" s="136"/>
      <c r="V719" s="136"/>
      <c r="W719" s="136"/>
      <c r="X719" s="136"/>
      <c r="Y719" s="136"/>
      <c r="Z719" s="136"/>
      <c r="AA719" s="136"/>
      <c r="AB719" s="138"/>
    </row>
    <row r="720" spans="2:28" s="56" customFormat="1" ht="37.5">
      <c r="B720" s="75"/>
      <c r="C720" s="91" t="s">
        <v>353</v>
      </c>
      <c r="D720" s="110">
        <v>929</v>
      </c>
      <c r="E720" s="44" t="s">
        <v>26</v>
      </c>
      <c r="F720" s="44" t="s">
        <v>18</v>
      </c>
      <c r="G720" s="57">
        <v>9900000000</v>
      </c>
      <c r="H720" s="44"/>
      <c r="I720" s="136">
        <f t="shared" si="383"/>
        <v>100000</v>
      </c>
      <c r="J720" s="136">
        <f>J721</f>
        <v>100000</v>
      </c>
      <c r="K720" s="136">
        <f t="shared" si="380"/>
        <v>0</v>
      </c>
      <c r="L720" s="137"/>
      <c r="M720" s="137"/>
      <c r="N720" s="137"/>
      <c r="O720" s="136">
        <f t="shared" ref="O720:AB721" si="388">O721</f>
        <v>100000</v>
      </c>
      <c r="P720" s="136">
        <f t="shared" si="388"/>
        <v>0</v>
      </c>
      <c r="Q720" s="136">
        <f t="shared" si="388"/>
        <v>0</v>
      </c>
      <c r="R720" s="136">
        <f t="shared" si="388"/>
        <v>0</v>
      </c>
      <c r="S720" s="136">
        <f t="shared" si="388"/>
        <v>0</v>
      </c>
      <c r="T720" s="136">
        <f t="shared" si="388"/>
        <v>0</v>
      </c>
      <c r="U720" s="136">
        <f t="shared" si="388"/>
        <v>0</v>
      </c>
      <c r="V720" s="136">
        <f t="shared" si="388"/>
        <v>0</v>
      </c>
      <c r="W720" s="136">
        <f t="shared" si="388"/>
        <v>0</v>
      </c>
      <c r="X720" s="136">
        <f t="shared" si="388"/>
        <v>0</v>
      </c>
      <c r="Y720" s="136">
        <f t="shared" si="388"/>
        <v>0</v>
      </c>
      <c r="Z720" s="136">
        <f t="shared" si="388"/>
        <v>0</v>
      </c>
      <c r="AA720" s="136">
        <f t="shared" si="388"/>
        <v>0</v>
      </c>
      <c r="AB720" s="138">
        <f t="shared" si="388"/>
        <v>0</v>
      </c>
    </row>
    <row r="721" spans="2:1024" s="56" customFormat="1" ht="37.5">
      <c r="B721" s="75"/>
      <c r="C721" s="91" t="s">
        <v>355</v>
      </c>
      <c r="D721" s="110">
        <v>929</v>
      </c>
      <c r="E721" s="44" t="s">
        <v>26</v>
      </c>
      <c r="F721" s="44" t="s">
        <v>18</v>
      </c>
      <c r="G721" s="57">
        <v>9900010150</v>
      </c>
      <c r="H721" s="44"/>
      <c r="I721" s="136">
        <f t="shared" si="383"/>
        <v>100000</v>
      </c>
      <c r="J721" s="136">
        <f>J722</f>
        <v>100000</v>
      </c>
      <c r="K721" s="136">
        <f t="shared" si="380"/>
        <v>0</v>
      </c>
      <c r="L721" s="137"/>
      <c r="M721" s="137"/>
      <c r="N721" s="137"/>
      <c r="O721" s="136">
        <f t="shared" si="388"/>
        <v>100000</v>
      </c>
      <c r="P721" s="136">
        <f t="shared" si="388"/>
        <v>0</v>
      </c>
      <c r="Q721" s="136">
        <f t="shared" si="388"/>
        <v>0</v>
      </c>
      <c r="R721" s="136">
        <f t="shared" si="388"/>
        <v>0</v>
      </c>
      <c r="S721" s="136">
        <f t="shared" si="388"/>
        <v>0</v>
      </c>
      <c r="T721" s="136">
        <f t="shared" si="388"/>
        <v>0</v>
      </c>
      <c r="U721" s="136">
        <f t="shared" si="388"/>
        <v>0</v>
      </c>
      <c r="V721" s="136">
        <f t="shared" si="388"/>
        <v>0</v>
      </c>
      <c r="W721" s="136">
        <f t="shared" si="388"/>
        <v>0</v>
      </c>
      <c r="X721" s="136">
        <f t="shared" si="388"/>
        <v>0</v>
      </c>
      <c r="Y721" s="136">
        <f t="shared" si="388"/>
        <v>0</v>
      </c>
      <c r="Z721" s="136">
        <f t="shared" si="388"/>
        <v>0</v>
      </c>
      <c r="AA721" s="136">
        <f t="shared" si="388"/>
        <v>0</v>
      </c>
      <c r="AB721" s="138">
        <f t="shared" si="388"/>
        <v>0</v>
      </c>
    </row>
    <row r="722" spans="2:1024" s="56" customFormat="1" ht="37.5">
      <c r="B722" s="75"/>
      <c r="C722" s="91" t="s">
        <v>164</v>
      </c>
      <c r="D722" s="110">
        <v>929</v>
      </c>
      <c r="E722" s="44" t="s">
        <v>26</v>
      </c>
      <c r="F722" s="44" t="s">
        <v>18</v>
      </c>
      <c r="G722" s="57">
        <v>9900010150</v>
      </c>
      <c r="H722" s="44" t="s">
        <v>196</v>
      </c>
      <c r="I722" s="136">
        <f t="shared" si="383"/>
        <v>100000</v>
      </c>
      <c r="J722" s="136">
        <v>100000</v>
      </c>
      <c r="K722" s="136">
        <f t="shared" si="380"/>
        <v>0</v>
      </c>
      <c r="L722" s="137"/>
      <c r="M722" s="137"/>
      <c r="N722" s="137"/>
      <c r="O722" s="136">
        <v>100000</v>
      </c>
      <c r="P722" s="136"/>
      <c r="Q722" s="136"/>
      <c r="R722" s="136"/>
      <c r="S722" s="136"/>
      <c r="T722" s="136"/>
      <c r="U722" s="136"/>
      <c r="V722" s="136"/>
      <c r="W722" s="136"/>
      <c r="X722" s="136"/>
      <c r="Y722" s="136"/>
      <c r="Z722" s="136"/>
      <c r="AA722" s="136"/>
      <c r="AB722" s="138"/>
    </row>
    <row r="723" spans="2:1024" s="56" customFormat="1">
      <c r="B723" s="75"/>
      <c r="C723" s="43" t="s">
        <v>74</v>
      </c>
      <c r="D723" s="110">
        <v>929</v>
      </c>
      <c r="E723" s="44" t="s">
        <v>26</v>
      </c>
      <c r="F723" s="44" t="s">
        <v>22</v>
      </c>
      <c r="G723" s="57"/>
      <c r="H723" s="44"/>
      <c r="I723" s="136">
        <f t="shared" si="383"/>
        <v>3861215.33</v>
      </c>
      <c r="J723" s="136">
        <f>J724</f>
        <v>3859000.42</v>
      </c>
      <c r="K723" s="136">
        <f t="shared" si="380"/>
        <v>2214.910000000149</v>
      </c>
      <c r="L723" s="137">
        <f t="shared" ref="L723:U725" si="389">L724</f>
        <v>3548000</v>
      </c>
      <c r="M723" s="137">
        <f t="shared" si="389"/>
        <v>0</v>
      </c>
      <c r="N723" s="137">
        <f t="shared" si="389"/>
        <v>0</v>
      </c>
      <c r="O723" s="136">
        <f t="shared" si="389"/>
        <v>0</v>
      </c>
      <c r="P723" s="136">
        <f t="shared" si="389"/>
        <v>0</v>
      </c>
      <c r="Q723" s="136">
        <f t="shared" si="389"/>
        <v>0</v>
      </c>
      <c r="R723" s="136">
        <f t="shared" si="389"/>
        <v>0</v>
      </c>
      <c r="S723" s="136">
        <f t="shared" si="389"/>
        <v>478142</v>
      </c>
      <c r="T723" s="136">
        <f t="shared" si="389"/>
        <v>0</v>
      </c>
      <c r="U723" s="136">
        <f t="shared" si="389"/>
        <v>0</v>
      </c>
      <c r="V723" s="136">
        <f t="shared" ref="V723:AE725" si="390">V724</f>
        <v>-118000</v>
      </c>
      <c r="W723" s="136">
        <f t="shared" si="390"/>
        <v>0</v>
      </c>
      <c r="X723" s="136">
        <f t="shared" si="390"/>
        <v>0</v>
      </c>
      <c r="Y723" s="136">
        <f t="shared" si="390"/>
        <v>-6926.67</v>
      </c>
      <c r="Z723" s="136">
        <f t="shared" si="390"/>
        <v>-40000</v>
      </c>
      <c r="AA723" s="136">
        <f t="shared" si="390"/>
        <v>0</v>
      </c>
      <c r="AB723" s="138">
        <f t="shared" si="390"/>
        <v>0</v>
      </c>
    </row>
    <row r="724" spans="2:1024" s="56" customFormat="1" ht="37.5">
      <c r="B724" s="75"/>
      <c r="C724" s="43" t="s">
        <v>94</v>
      </c>
      <c r="D724" s="110">
        <v>929</v>
      </c>
      <c r="E724" s="44" t="s">
        <v>26</v>
      </c>
      <c r="F724" s="44" t="s">
        <v>22</v>
      </c>
      <c r="G724" s="57">
        <v>5000000000</v>
      </c>
      <c r="H724" s="44"/>
      <c r="I724" s="136">
        <f t="shared" si="383"/>
        <v>3861215.33</v>
      </c>
      <c r="J724" s="136">
        <f>J725</f>
        <v>3859000.42</v>
      </c>
      <c r="K724" s="136">
        <f t="shared" si="380"/>
        <v>2214.910000000149</v>
      </c>
      <c r="L724" s="137">
        <f t="shared" si="389"/>
        <v>3548000</v>
      </c>
      <c r="M724" s="137">
        <f t="shared" si="389"/>
        <v>0</v>
      </c>
      <c r="N724" s="137">
        <f t="shared" si="389"/>
        <v>0</v>
      </c>
      <c r="O724" s="136">
        <f t="shared" si="389"/>
        <v>0</v>
      </c>
      <c r="P724" s="136">
        <f t="shared" si="389"/>
        <v>0</v>
      </c>
      <c r="Q724" s="136">
        <f t="shared" si="389"/>
        <v>0</v>
      </c>
      <c r="R724" s="136">
        <f t="shared" si="389"/>
        <v>0</v>
      </c>
      <c r="S724" s="136">
        <f t="shared" si="389"/>
        <v>478142</v>
      </c>
      <c r="T724" s="136">
        <f t="shared" si="389"/>
        <v>0</v>
      </c>
      <c r="U724" s="136">
        <f t="shared" si="389"/>
        <v>0</v>
      </c>
      <c r="V724" s="136">
        <f t="shared" si="390"/>
        <v>-118000</v>
      </c>
      <c r="W724" s="136">
        <f t="shared" si="390"/>
        <v>0</v>
      </c>
      <c r="X724" s="136">
        <f t="shared" si="390"/>
        <v>0</v>
      </c>
      <c r="Y724" s="136">
        <f t="shared" si="390"/>
        <v>-6926.67</v>
      </c>
      <c r="Z724" s="136">
        <f t="shared" si="390"/>
        <v>-40000</v>
      </c>
      <c r="AA724" s="136">
        <f t="shared" si="390"/>
        <v>0</v>
      </c>
      <c r="AB724" s="138">
        <f t="shared" si="390"/>
        <v>0</v>
      </c>
    </row>
    <row r="725" spans="2:1024" s="56" customFormat="1" ht="37.5">
      <c r="B725" s="75"/>
      <c r="C725" s="43" t="s">
        <v>102</v>
      </c>
      <c r="D725" s="110">
        <v>929</v>
      </c>
      <c r="E725" s="44" t="s">
        <v>26</v>
      </c>
      <c r="F725" s="44" t="s">
        <v>22</v>
      </c>
      <c r="G725" s="57">
        <v>5020000000</v>
      </c>
      <c r="H725" s="44"/>
      <c r="I725" s="136">
        <f t="shared" si="383"/>
        <v>3861215.33</v>
      </c>
      <c r="J725" s="136">
        <f>J726</f>
        <v>3859000.42</v>
      </c>
      <c r="K725" s="136">
        <f t="shared" si="380"/>
        <v>2214.910000000149</v>
      </c>
      <c r="L725" s="137">
        <f t="shared" si="389"/>
        <v>3548000</v>
      </c>
      <c r="M725" s="137">
        <f t="shared" si="389"/>
        <v>0</v>
      </c>
      <c r="N725" s="137">
        <f t="shared" si="389"/>
        <v>0</v>
      </c>
      <c r="O725" s="136">
        <f t="shared" si="389"/>
        <v>0</v>
      </c>
      <c r="P725" s="136">
        <f t="shared" si="389"/>
        <v>0</v>
      </c>
      <c r="Q725" s="136">
        <f t="shared" si="389"/>
        <v>0</v>
      </c>
      <c r="R725" s="136">
        <f t="shared" si="389"/>
        <v>0</v>
      </c>
      <c r="S725" s="136">
        <f t="shared" si="389"/>
        <v>478142</v>
      </c>
      <c r="T725" s="136">
        <f t="shared" si="389"/>
        <v>0</v>
      </c>
      <c r="U725" s="136">
        <f t="shared" si="389"/>
        <v>0</v>
      </c>
      <c r="V725" s="136">
        <f t="shared" si="390"/>
        <v>-118000</v>
      </c>
      <c r="W725" s="136">
        <f t="shared" si="390"/>
        <v>0</v>
      </c>
      <c r="X725" s="136">
        <f t="shared" si="390"/>
        <v>0</v>
      </c>
      <c r="Y725" s="136">
        <f t="shared" si="390"/>
        <v>-6926.67</v>
      </c>
      <c r="Z725" s="136">
        <f t="shared" si="390"/>
        <v>-40000</v>
      </c>
      <c r="AA725" s="136">
        <f t="shared" si="390"/>
        <v>0</v>
      </c>
      <c r="AB725" s="138">
        <f t="shared" si="390"/>
        <v>0</v>
      </c>
    </row>
    <row r="726" spans="2:1024" s="56" customFormat="1" ht="37.5">
      <c r="B726" s="75"/>
      <c r="C726" s="43" t="s">
        <v>416</v>
      </c>
      <c r="D726" s="110">
        <v>929</v>
      </c>
      <c r="E726" s="44" t="s">
        <v>26</v>
      </c>
      <c r="F726" s="44" t="s">
        <v>22</v>
      </c>
      <c r="G726" s="57">
        <v>5020000190</v>
      </c>
      <c r="H726" s="44"/>
      <c r="I726" s="136">
        <f t="shared" si="383"/>
        <v>3861215.33</v>
      </c>
      <c r="J726" s="136">
        <f>J727+J728</f>
        <v>3859000.42</v>
      </c>
      <c r="K726" s="136">
        <f t="shared" si="380"/>
        <v>2214.910000000149</v>
      </c>
      <c r="L726" s="137">
        <f t="shared" ref="L726:AB726" si="391">L727+L728</f>
        <v>3548000</v>
      </c>
      <c r="M726" s="137">
        <f t="shared" si="391"/>
        <v>0</v>
      </c>
      <c r="N726" s="137">
        <f t="shared" si="391"/>
        <v>0</v>
      </c>
      <c r="O726" s="136">
        <f t="shared" si="391"/>
        <v>0</v>
      </c>
      <c r="P726" s="136">
        <f t="shared" si="391"/>
        <v>0</v>
      </c>
      <c r="Q726" s="136">
        <f t="shared" si="391"/>
        <v>0</v>
      </c>
      <c r="R726" s="136">
        <f t="shared" si="391"/>
        <v>0</v>
      </c>
      <c r="S726" s="136">
        <f t="shared" si="391"/>
        <v>478142</v>
      </c>
      <c r="T726" s="136">
        <f t="shared" si="391"/>
        <v>0</v>
      </c>
      <c r="U726" s="136">
        <f t="shared" si="391"/>
        <v>0</v>
      </c>
      <c r="V726" s="136">
        <f t="shared" si="391"/>
        <v>-118000</v>
      </c>
      <c r="W726" s="136">
        <f t="shared" si="391"/>
        <v>0</v>
      </c>
      <c r="X726" s="136">
        <f t="shared" si="391"/>
        <v>0</v>
      </c>
      <c r="Y726" s="136">
        <f t="shared" si="391"/>
        <v>-6926.67</v>
      </c>
      <c r="Z726" s="136">
        <f t="shared" si="391"/>
        <v>-40000</v>
      </c>
      <c r="AA726" s="136">
        <f t="shared" si="391"/>
        <v>0</v>
      </c>
      <c r="AB726" s="138">
        <f t="shared" si="391"/>
        <v>0</v>
      </c>
    </row>
    <row r="727" spans="2:1024" s="56" customFormat="1" ht="75">
      <c r="B727" s="75"/>
      <c r="C727" s="43" t="s">
        <v>97</v>
      </c>
      <c r="D727" s="110">
        <v>929</v>
      </c>
      <c r="E727" s="44" t="s">
        <v>26</v>
      </c>
      <c r="F727" s="44" t="s">
        <v>22</v>
      </c>
      <c r="G727" s="57">
        <v>5020000190</v>
      </c>
      <c r="H727" s="44" t="s">
        <v>98</v>
      </c>
      <c r="I727" s="136">
        <f t="shared" si="383"/>
        <v>3664542</v>
      </c>
      <c r="J727" s="136">
        <v>3662327.09</v>
      </c>
      <c r="K727" s="136">
        <f t="shared" si="380"/>
        <v>2214.910000000149</v>
      </c>
      <c r="L727" s="137">
        <v>3226400</v>
      </c>
      <c r="M727" s="137"/>
      <c r="N727" s="137"/>
      <c r="O727" s="136"/>
      <c r="P727" s="136"/>
      <c r="Q727" s="136"/>
      <c r="R727" s="136"/>
      <c r="S727" s="136">
        <v>478142</v>
      </c>
      <c r="T727" s="136"/>
      <c r="U727" s="136"/>
      <c r="V727" s="136"/>
      <c r="W727" s="136"/>
      <c r="X727" s="136"/>
      <c r="Y727" s="136"/>
      <c r="Z727" s="136">
        <v>-40000</v>
      </c>
      <c r="AA727" s="136"/>
      <c r="AB727" s="138"/>
    </row>
    <row r="728" spans="2:1024" s="56" customFormat="1">
      <c r="B728" s="75"/>
      <c r="C728" s="43" t="s">
        <v>103</v>
      </c>
      <c r="D728" s="110">
        <v>929</v>
      </c>
      <c r="E728" s="44" t="s">
        <v>26</v>
      </c>
      <c r="F728" s="44" t="s">
        <v>22</v>
      </c>
      <c r="G728" s="57">
        <v>5020000190</v>
      </c>
      <c r="H728" s="44" t="s">
        <v>104</v>
      </c>
      <c r="I728" s="136">
        <f t="shared" si="383"/>
        <v>196673.33</v>
      </c>
      <c r="J728" s="136">
        <v>196673.33</v>
      </c>
      <c r="K728" s="136">
        <f t="shared" si="380"/>
        <v>0</v>
      </c>
      <c r="L728" s="137">
        <v>321600</v>
      </c>
      <c r="M728" s="137"/>
      <c r="N728" s="137"/>
      <c r="O728" s="136"/>
      <c r="P728" s="136"/>
      <c r="Q728" s="136"/>
      <c r="R728" s="136"/>
      <c r="S728" s="136"/>
      <c r="T728" s="136"/>
      <c r="U728" s="136"/>
      <c r="V728" s="136">
        <v>-118000</v>
      </c>
      <c r="W728" s="136"/>
      <c r="X728" s="136"/>
      <c r="Y728" s="136">
        <v>-6926.67</v>
      </c>
      <c r="Z728" s="136"/>
      <c r="AA728" s="136"/>
      <c r="AB728" s="138"/>
    </row>
    <row r="729" spans="2:1024" s="133" customFormat="1" ht="56.25">
      <c r="B729" s="113" t="s">
        <v>75</v>
      </c>
      <c r="C729" s="68" t="s">
        <v>417</v>
      </c>
      <c r="D729" s="127">
        <v>934</v>
      </c>
      <c r="E729" s="83"/>
      <c r="F729" s="83"/>
      <c r="G729" s="74"/>
      <c r="H729" s="83"/>
      <c r="I729" s="130">
        <f t="shared" si="383"/>
        <v>25912900</v>
      </c>
      <c r="J729" s="130">
        <f>J736+J730</f>
        <v>25853882.530000001</v>
      </c>
      <c r="K729" s="130">
        <f t="shared" si="380"/>
        <v>59017.469999998808</v>
      </c>
      <c r="L729" s="131">
        <f t="shared" ref="L729:AB729" si="392">L736+L730</f>
        <v>20929600</v>
      </c>
      <c r="M729" s="131">
        <f t="shared" si="392"/>
        <v>0</v>
      </c>
      <c r="N729" s="131">
        <f t="shared" si="392"/>
        <v>0</v>
      </c>
      <c r="O729" s="130">
        <f t="shared" si="392"/>
        <v>2200000</v>
      </c>
      <c r="P729" s="130">
        <f t="shared" si="392"/>
        <v>0</v>
      </c>
      <c r="Q729" s="130">
        <f t="shared" si="392"/>
        <v>0</v>
      </c>
      <c r="R729" s="130">
        <f t="shared" si="392"/>
        <v>300000</v>
      </c>
      <c r="S729" s="130">
        <f t="shared" si="392"/>
        <v>2018300</v>
      </c>
      <c r="T729" s="130">
        <f t="shared" si="392"/>
        <v>0</v>
      </c>
      <c r="U729" s="130">
        <f t="shared" si="392"/>
        <v>0</v>
      </c>
      <c r="V729" s="130">
        <f t="shared" si="392"/>
        <v>430000</v>
      </c>
      <c r="W729" s="130">
        <f t="shared" si="392"/>
        <v>0</v>
      </c>
      <c r="X729" s="130">
        <f t="shared" si="392"/>
        <v>35000</v>
      </c>
      <c r="Y729" s="130">
        <f t="shared" si="392"/>
        <v>0</v>
      </c>
      <c r="Z729" s="130">
        <f t="shared" si="392"/>
        <v>0</v>
      </c>
      <c r="AA729" s="130">
        <f t="shared" si="392"/>
        <v>0</v>
      </c>
      <c r="AB729" s="132">
        <f t="shared" si="392"/>
        <v>0</v>
      </c>
    </row>
    <row r="730" spans="2:1024" s="133" customFormat="1">
      <c r="B730" s="113"/>
      <c r="C730" s="43" t="s">
        <v>13</v>
      </c>
      <c r="D730" s="110">
        <v>934</v>
      </c>
      <c r="E730" s="44" t="s">
        <v>14</v>
      </c>
      <c r="F730" s="44" t="s">
        <v>79</v>
      </c>
      <c r="G730" s="57"/>
      <c r="H730" s="44"/>
      <c r="I730" s="136">
        <f t="shared" si="383"/>
        <v>533500</v>
      </c>
      <c r="J730" s="136">
        <f>J731</f>
        <v>533500</v>
      </c>
      <c r="K730" s="136">
        <f t="shared" si="380"/>
        <v>0</v>
      </c>
      <c r="L730" s="137">
        <f t="shared" ref="L730:U734" si="393">L731</f>
        <v>532500</v>
      </c>
      <c r="M730" s="137">
        <f t="shared" si="393"/>
        <v>0</v>
      </c>
      <c r="N730" s="137">
        <f t="shared" si="393"/>
        <v>0</v>
      </c>
      <c r="O730" s="136">
        <f t="shared" si="393"/>
        <v>0</v>
      </c>
      <c r="P730" s="136">
        <f t="shared" si="393"/>
        <v>0</v>
      </c>
      <c r="Q730" s="136">
        <f t="shared" si="393"/>
        <v>0</v>
      </c>
      <c r="R730" s="136">
        <f t="shared" si="393"/>
        <v>0</v>
      </c>
      <c r="S730" s="136">
        <f t="shared" si="393"/>
        <v>0</v>
      </c>
      <c r="T730" s="136">
        <f t="shared" si="393"/>
        <v>0</v>
      </c>
      <c r="U730" s="136">
        <f t="shared" si="393"/>
        <v>0</v>
      </c>
      <c r="V730" s="136">
        <f t="shared" ref="V730:AE734" si="394">V731</f>
        <v>0</v>
      </c>
      <c r="W730" s="136">
        <f t="shared" si="394"/>
        <v>0</v>
      </c>
      <c r="X730" s="136">
        <f t="shared" si="394"/>
        <v>0</v>
      </c>
      <c r="Y730" s="136">
        <f t="shared" si="394"/>
        <v>1000</v>
      </c>
      <c r="Z730" s="136">
        <f t="shared" si="394"/>
        <v>0</v>
      </c>
      <c r="AA730" s="136">
        <f t="shared" si="394"/>
        <v>0</v>
      </c>
      <c r="AB730" s="138">
        <f t="shared" si="394"/>
        <v>0</v>
      </c>
      <c r="ALC730" s="56"/>
      <c r="ALD730" s="56"/>
      <c r="ALE730" s="56"/>
      <c r="ALF730" s="56"/>
      <c r="ALG730" s="56"/>
      <c r="ALH730" s="56"/>
      <c r="ALI730" s="56"/>
      <c r="ALJ730" s="56"/>
      <c r="ALK730" s="56"/>
      <c r="ALL730" s="56"/>
      <c r="ALM730" s="56"/>
      <c r="ALN730" s="56"/>
      <c r="ALO730" s="56"/>
      <c r="ALP730" s="56"/>
      <c r="ALQ730" s="56"/>
      <c r="ALR730" s="56"/>
      <c r="ALS730" s="56"/>
      <c r="ALT730" s="56"/>
      <c r="ALU730" s="56"/>
      <c r="ALV730" s="56"/>
      <c r="ALW730" s="56"/>
      <c r="ALX730" s="56"/>
      <c r="ALY730" s="56"/>
      <c r="ALZ730" s="56"/>
      <c r="AMA730" s="56"/>
      <c r="AMB730" s="56"/>
      <c r="AMC730" s="56"/>
      <c r="AMD730" s="56"/>
      <c r="AME730" s="56"/>
      <c r="AMF730" s="56"/>
      <c r="AMG730" s="56"/>
      <c r="AMH730" s="56"/>
      <c r="AMI730" s="56"/>
      <c r="AMJ730" s="56"/>
    </row>
    <row r="731" spans="2:1024" s="133" customFormat="1">
      <c r="B731" s="113"/>
      <c r="C731" s="43" t="s">
        <v>27</v>
      </c>
      <c r="D731" s="110">
        <v>934</v>
      </c>
      <c r="E731" s="44" t="s">
        <v>14</v>
      </c>
      <c r="F731" s="44" t="s">
        <v>28</v>
      </c>
      <c r="G731" s="57"/>
      <c r="H731" s="44"/>
      <c r="I731" s="136">
        <f t="shared" si="383"/>
        <v>533500</v>
      </c>
      <c r="J731" s="136">
        <f>J732</f>
        <v>533500</v>
      </c>
      <c r="K731" s="136">
        <f t="shared" si="380"/>
        <v>0</v>
      </c>
      <c r="L731" s="137">
        <f t="shared" si="393"/>
        <v>532500</v>
      </c>
      <c r="M731" s="137">
        <f t="shared" si="393"/>
        <v>0</v>
      </c>
      <c r="N731" s="137">
        <f t="shared" si="393"/>
        <v>0</v>
      </c>
      <c r="O731" s="136">
        <f t="shared" si="393"/>
        <v>0</v>
      </c>
      <c r="P731" s="136">
        <f t="shared" si="393"/>
        <v>0</v>
      </c>
      <c r="Q731" s="136">
        <f t="shared" si="393"/>
        <v>0</v>
      </c>
      <c r="R731" s="136">
        <f t="shared" si="393"/>
        <v>0</v>
      </c>
      <c r="S731" s="136">
        <f t="shared" si="393"/>
        <v>0</v>
      </c>
      <c r="T731" s="136">
        <f t="shared" si="393"/>
        <v>0</v>
      </c>
      <c r="U731" s="136">
        <f t="shared" si="393"/>
        <v>0</v>
      </c>
      <c r="V731" s="136">
        <f t="shared" si="394"/>
        <v>0</v>
      </c>
      <c r="W731" s="136">
        <f t="shared" si="394"/>
        <v>0</v>
      </c>
      <c r="X731" s="136">
        <f t="shared" si="394"/>
        <v>0</v>
      </c>
      <c r="Y731" s="136">
        <f t="shared" si="394"/>
        <v>1000</v>
      </c>
      <c r="Z731" s="136">
        <f t="shared" si="394"/>
        <v>0</v>
      </c>
      <c r="AA731" s="136">
        <f t="shared" si="394"/>
        <v>0</v>
      </c>
      <c r="AB731" s="138">
        <f t="shared" si="394"/>
        <v>0</v>
      </c>
      <c r="ALC731" s="56"/>
      <c r="ALD731" s="56"/>
      <c r="ALE731" s="56"/>
      <c r="ALF731" s="56"/>
      <c r="ALG731" s="56"/>
      <c r="ALH731" s="56"/>
      <c r="ALI731" s="56"/>
      <c r="ALJ731" s="56"/>
      <c r="ALK731" s="56"/>
      <c r="ALL731" s="56"/>
      <c r="ALM731" s="56"/>
      <c r="ALN731" s="56"/>
      <c r="ALO731" s="56"/>
      <c r="ALP731" s="56"/>
      <c r="ALQ731" s="56"/>
      <c r="ALR731" s="56"/>
      <c r="ALS731" s="56"/>
      <c r="ALT731" s="56"/>
      <c r="ALU731" s="56"/>
      <c r="ALV731" s="56"/>
      <c r="ALW731" s="56"/>
      <c r="ALX731" s="56"/>
      <c r="ALY731" s="56"/>
      <c r="ALZ731" s="56"/>
      <c r="AMA731" s="56"/>
      <c r="AMB731" s="56"/>
      <c r="AMC731" s="56"/>
      <c r="AMD731" s="56"/>
      <c r="AME731" s="56"/>
      <c r="AMF731" s="56"/>
      <c r="AMG731" s="56"/>
      <c r="AMH731" s="56"/>
      <c r="AMI731" s="56"/>
      <c r="AMJ731" s="56"/>
    </row>
    <row r="732" spans="2:1024" s="133" customFormat="1" ht="37.5">
      <c r="B732" s="113"/>
      <c r="C732" s="43" t="s">
        <v>94</v>
      </c>
      <c r="D732" s="110">
        <v>934</v>
      </c>
      <c r="E732" s="44" t="s">
        <v>14</v>
      </c>
      <c r="F732" s="44" t="s">
        <v>28</v>
      </c>
      <c r="G732" s="57">
        <v>5000000000</v>
      </c>
      <c r="H732" s="44"/>
      <c r="I732" s="136">
        <f t="shared" si="383"/>
        <v>533500</v>
      </c>
      <c r="J732" s="136">
        <f>J733</f>
        <v>533500</v>
      </c>
      <c r="K732" s="136">
        <f t="shared" si="380"/>
        <v>0</v>
      </c>
      <c r="L732" s="137">
        <f t="shared" si="393"/>
        <v>532500</v>
      </c>
      <c r="M732" s="137">
        <f t="shared" si="393"/>
        <v>0</v>
      </c>
      <c r="N732" s="137">
        <f t="shared" si="393"/>
        <v>0</v>
      </c>
      <c r="O732" s="136">
        <f t="shared" si="393"/>
        <v>0</v>
      </c>
      <c r="P732" s="136">
        <f t="shared" si="393"/>
        <v>0</v>
      </c>
      <c r="Q732" s="136">
        <f t="shared" si="393"/>
        <v>0</v>
      </c>
      <c r="R732" s="136">
        <f t="shared" si="393"/>
        <v>0</v>
      </c>
      <c r="S732" s="136">
        <f t="shared" si="393"/>
        <v>0</v>
      </c>
      <c r="T732" s="136">
        <f t="shared" si="393"/>
        <v>0</v>
      </c>
      <c r="U732" s="136">
        <f t="shared" si="393"/>
        <v>0</v>
      </c>
      <c r="V732" s="136">
        <f t="shared" si="394"/>
        <v>0</v>
      </c>
      <c r="W732" s="136">
        <f t="shared" si="394"/>
        <v>0</v>
      </c>
      <c r="X732" s="136">
        <f t="shared" si="394"/>
        <v>0</v>
      </c>
      <c r="Y732" s="136">
        <f t="shared" si="394"/>
        <v>1000</v>
      </c>
      <c r="Z732" s="136">
        <f t="shared" si="394"/>
        <v>0</v>
      </c>
      <c r="AA732" s="136">
        <f t="shared" si="394"/>
        <v>0</v>
      </c>
      <c r="AB732" s="138">
        <f t="shared" si="394"/>
        <v>0</v>
      </c>
      <c r="ALC732" s="56"/>
      <c r="ALD732" s="56"/>
      <c r="ALE732" s="56"/>
      <c r="ALF732" s="56"/>
      <c r="ALG732" s="56"/>
      <c r="ALH732" s="56"/>
      <c r="ALI732" s="56"/>
      <c r="ALJ732" s="56"/>
      <c r="ALK732" s="56"/>
      <c r="ALL732" s="56"/>
      <c r="ALM732" s="56"/>
      <c r="ALN732" s="56"/>
      <c r="ALO732" s="56"/>
      <c r="ALP732" s="56"/>
      <c r="ALQ732" s="56"/>
      <c r="ALR732" s="56"/>
      <c r="ALS732" s="56"/>
      <c r="ALT732" s="56"/>
      <c r="ALU732" s="56"/>
      <c r="ALV732" s="56"/>
      <c r="ALW732" s="56"/>
      <c r="ALX732" s="56"/>
      <c r="ALY732" s="56"/>
      <c r="ALZ732" s="56"/>
      <c r="AMA732" s="56"/>
      <c r="AMB732" s="56"/>
      <c r="AMC732" s="56"/>
      <c r="AMD732" s="56"/>
      <c r="AME732" s="56"/>
      <c r="AMF732" s="56"/>
      <c r="AMG732" s="56"/>
      <c r="AMH732" s="56"/>
      <c r="AMI732" s="56"/>
      <c r="AMJ732" s="56"/>
    </row>
    <row r="733" spans="2:1024" s="133" customFormat="1" ht="37.5">
      <c r="B733" s="113"/>
      <c r="C733" s="43" t="s">
        <v>112</v>
      </c>
      <c r="D733" s="110">
        <v>934</v>
      </c>
      <c r="E733" s="44" t="s">
        <v>14</v>
      </c>
      <c r="F733" s="44" t="s">
        <v>28</v>
      </c>
      <c r="G733" s="57">
        <v>5030000000</v>
      </c>
      <c r="H733" s="44"/>
      <c r="I733" s="136">
        <f t="shared" si="383"/>
        <v>533500</v>
      </c>
      <c r="J733" s="136">
        <f>J734</f>
        <v>533500</v>
      </c>
      <c r="K733" s="136">
        <f t="shared" si="380"/>
        <v>0</v>
      </c>
      <c r="L733" s="137">
        <f t="shared" si="393"/>
        <v>532500</v>
      </c>
      <c r="M733" s="137">
        <f t="shared" si="393"/>
        <v>0</v>
      </c>
      <c r="N733" s="137">
        <f t="shared" si="393"/>
        <v>0</v>
      </c>
      <c r="O733" s="136">
        <f t="shared" si="393"/>
        <v>0</v>
      </c>
      <c r="P733" s="136">
        <f t="shared" si="393"/>
        <v>0</v>
      </c>
      <c r="Q733" s="136">
        <f t="shared" si="393"/>
        <v>0</v>
      </c>
      <c r="R733" s="136">
        <f t="shared" si="393"/>
        <v>0</v>
      </c>
      <c r="S733" s="136">
        <f t="shared" si="393"/>
        <v>0</v>
      </c>
      <c r="T733" s="136">
        <f t="shared" si="393"/>
        <v>0</v>
      </c>
      <c r="U733" s="136">
        <f t="shared" si="393"/>
        <v>0</v>
      </c>
      <c r="V733" s="136">
        <f t="shared" si="394"/>
        <v>0</v>
      </c>
      <c r="W733" s="136">
        <f t="shared" si="394"/>
        <v>0</v>
      </c>
      <c r="X733" s="136">
        <f t="shared" si="394"/>
        <v>0</v>
      </c>
      <c r="Y733" s="136">
        <f t="shared" si="394"/>
        <v>1000</v>
      </c>
      <c r="Z733" s="136">
        <f t="shared" si="394"/>
        <v>0</v>
      </c>
      <c r="AA733" s="136">
        <f t="shared" si="394"/>
        <v>0</v>
      </c>
      <c r="AB733" s="138">
        <f t="shared" si="394"/>
        <v>0</v>
      </c>
      <c r="ALC733" s="56"/>
      <c r="ALD733" s="56"/>
      <c r="ALE733" s="56"/>
      <c r="ALF733" s="56"/>
      <c r="ALG733" s="56"/>
      <c r="ALH733" s="56"/>
      <c r="ALI733" s="56"/>
      <c r="ALJ733" s="56"/>
      <c r="ALK733" s="56"/>
      <c r="ALL733" s="56"/>
      <c r="ALM733" s="56"/>
      <c r="ALN733" s="56"/>
      <c r="ALO733" s="56"/>
      <c r="ALP733" s="56"/>
      <c r="ALQ733" s="56"/>
      <c r="ALR733" s="56"/>
      <c r="ALS733" s="56"/>
      <c r="ALT733" s="56"/>
      <c r="ALU733" s="56"/>
      <c r="ALV733" s="56"/>
      <c r="ALW733" s="56"/>
      <c r="ALX733" s="56"/>
      <c r="ALY733" s="56"/>
      <c r="ALZ733" s="56"/>
      <c r="AMA733" s="56"/>
      <c r="AMB733" s="56"/>
      <c r="AMC733" s="56"/>
      <c r="AMD733" s="56"/>
      <c r="AME733" s="56"/>
      <c r="AMF733" s="56"/>
      <c r="AMG733" s="56"/>
      <c r="AMH733" s="56"/>
      <c r="AMI733" s="56"/>
      <c r="AMJ733" s="56"/>
    </row>
    <row r="734" spans="2:1024" s="133" customFormat="1" ht="37.5">
      <c r="B734" s="113"/>
      <c r="C734" s="43" t="s">
        <v>113</v>
      </c>
      <c r="D734" s="110">
        <v>934</v>
      </c>
      <c r="E734" s="44" t="s">
        <v>14</v>
      </c>
      <c r="F734" s="44" t="s">
        <v>28</v>
      </c>
      <c r="G734" s="57">
        <v>5030010030</v>
      </c>
      <c r="H734" s="44"/>
      <c r="I734" s="136">
        <f t="shared" si="383"/>
        <v>533500</v>
      </c>
      <c r="J734" s="136">
        <f>J735</f>
        <v>533500</v>
      </c>
      <c r="K734" s="136">
        <f t="shared" si="380"/>
        <v>0</v>
      </c>
      <c r="L734" s="137">
        <f t="shared" si="393"/>
        <v>532500</v>
      </c>
      <c r="M734" s="137">
        <f t="shared" si="393"/>
        <v>0</v>
      </c>
      <c r="N734" s="137">
        <f t="shared" si="393"/>
        <v>0</v>
      </c>
      <c r="O734" s="136">
        <f t="shared" si="393"/>
        <v>0</v>
      </c>
      <c r="P734" s="136">
        <f t="shared" si="393"/>
        <v>0</v>
      </c>
      <c r="Q734" s="136">
        <f t="shared" si="393"/>
        <v>0</v>
      </c>
      <c r="R734" s="136">
        <f t="shared" si="393"/>
        <v>0</v>
      </c>
      <c r="S734" s="136">
        <f t="shared" si="393"/>
        <v>0</v>
      </c>
      <c r="T734" s="136">
        <f t="shared" si="393"/>
        <v>0</v>
      </c>
      <c r="U734" s="136">
        <f t="shared" si="393"/>
        <v>0</v>
      </c>
      <c r="V734" s="136">
        <f t="shared" si="394"/>
        <v>0</v>
      </c>
      <c r="W734" s="136">
        <f t="shared" si="394"/>
        <v>0</v>
      </c>
      <c r="X734" s="136">
        <f t="shared" si="394"/>
        <v>0</v>
      </c>
      <c r="Y734" s="136">
        <f t="shared" si="394"/>
        <v>1000</v>
      </c>
      <c r="Z734" s="136">
        <f t="shared" si="394"/>
        <v>0</v>
      </c>
      <c r="AA734" s="136">
        <f t="shared" si="394"/>
        <v>0</v>
      </c>
      <c r="AB734" s="138">
        <f t="shared" si="394"/>
        <v>0</v>
      </c>
      <c r="ALC734" s="56"/>
      <c r="ALD734" s="56"/>
      <c r="ALE734" s="56"/>
      <c r="ALF734" s="56"/>
      <c r="ALG734" s="56"/>
      <c r="ALH734" s="56"/>
      <c r="ALI734" s="56"/>
      <c r="ALJ734" s="56"/>
      <c r="ALK734" s="56"/>
      <c r="ALL734" s="56"/>
      <c r="ALM734" s="56"/>
      <c r="ALN734" s="56"/>
      <c r="ALO734" s="56"/>
      <c r="ALP734" s="56"/>
      <c r="ALQ734" s="56"/>
      <c r="ALR734" s="56"/>
      <c r="ALS734" s="56"/>
      <c r="ALT734" s="56"/>
      <c r="ALU734" s="56"/>
      <c r="ALV734" s="56"/>
      <c r="ALW734" s="56"/>
      <c r="ALX734" s="56"/>
      <c r="ALY734" s="56"/>
      <c r="ALZ734" s="56"/>
      <c r="AMA734" s="56"/>
      <c r="AMB734" s="56"/>
      <c r="AMC734" s="56"/>
      <c r="AMD734" s="56"/>
      <c r="AME734" s="56"/>
      <c r="AMF734" s="56"/>
      <c r="AMG734" s="56"/>
      <c r="AMH734" s="56"/>
      <c r="AMI734" s="56"/>
      <c r="AMJ734" s="56"/>
    </row>
    <row r="735" spans="2:1024" s="133" customFormat="1" ht="37.5">
      <c r="B735" s="113"/>
      <c r="C735" s="43" t="s">
        <v>100</v>
      </c>
      <c r="D735" s="110">
        <v>934</v>
      </c>
      <c r="E735" s="44" t="s">
        <v>14</v>
      </c>
      <c r="F735" s="44" t="s">
        <v>28</v>
      </c>
      <c r="G735" s="57">
        <v>5030010030</v>
      </c>
      <c r="H735" s="44" t="s">
        <v>101</v>
      </c>
      <c r="I735" s="136">
        <f t="shared" si="383"/>
        <v>533500</v>
      </c>
      <c r="J735" s="136">
        <v>533500</v>
      </c>
      <c r="K735" s="136">
        <f t="shared" si="380"/>
        <v>0</v>
      </c>
      <c r="L735" s="137">
        <v>532500</v>
      </c>
      <c r="M735" s="137"/>
      <c r="N735" s="137"/>
      <c r="O735" s="136"/>
      <c r="P735" s="136"/>
      <c r="Q735" s="136"/>
      <c r="R735" s="136"/>
      <c r="S735" s="136"/>
      <c r="T735" s="136"/>
      <c r="U735" s="136"/>
      <c r="V735" s="136"/>
      <c r="W735" s="136"/>
      <c r="X735" s="136"/>
      <c r="Y735" s="136">
        <v>1000</v>
      </c>
      <c r="Z735" s="136"/>
      <c r="AA735" s="136"/>
      <c r="AB735" s="138"/>
      <c r="ALC735" s="56"/>
      <c r="ALD735" s="56"/>
      <c r="ALE735" s="56"/>
      <c r="ALF735" s="56"/>
      <c r="ALG735" s="56"/>
      <c r="ALH735" s="56"/>
      <c r="ALI735" s="56"/>
      <c r="ALJ735" s="56"/>
      <c r="ALK735" s="56"/>
      <c r="ALL735" s="56"/>
      <c r="ALM735" s="56"/>
      <c r="ALN735" s="56"/>
      <c r="ALO735" s="56"/>
      <c r="ALP735" s="56"/>
      <c r="ALQ735" s="56"/>
      <c r="ALR735" s="56"/>
      <c r="ALS735" s="56"/>
      <c r="ALT735" s="56"/>
      <c r="ALU735" s="56"/>
      <c r="ALV735" s="56"/>
      <c r="ALW735" s="56"/>
      <c r="ALX735" s="56"/>
      <c r="ALY735" s="56"/>
      <c r="ALZ735" s="56"/>
      <c r="AMA735" s="56"/>
      <c r="AMB735" s="56"/>
      <c r="AMC735" s="56"/>
      <c r="AMD735" s="56"/>
      <c r="AME735" s="56"/>
      <c r="AMF735" s="56"/>
      <c r="AMG735" s="56"/>
      <c r="AMH735" s="56"/>
      <c r="AMI735" s="56"/>
      <c r="AMJ735" s="56"/>
    </row>
    <row r="736" spans="2:1024" s="56" customFormat="1">
      <c r="B736" s="134"/>
      <c r="C736" s="43" t="s">
        <v>50</v>
      </c>
      <c r="D736" s="110">
        <v>934</v>
      </c>
      <c r="E736" s="44" t="s">
        <v>51</v>
      </c>
      <c r="F736" s="44" t="s">
        <v>79</v>
      </c>
      <c r="G736" s="57"/>
      <c r="H736" s="44"/>
      <c r="I736" s="136">
        <f t="shared" si="383"/>
        <v>25379400</v>
      </c>
      <c r="J736" s="136">
        <f>J737+J775</f>
        <v>25320382.530000001</v>
      </c>
      <c r="K736" s="136">
        <f t="shared" si="380"/>
        <v>59017.469999998808</v>
      </c>
      <c r="L736" s="137">
        <f t="shared" ref="L736:AB736" si="395">L737+L775</f>
        <v>20397100</v>
      </c>
      <c r="M736" s="137">
        <f t="shared" si="395"/>
        <v>0</v>
      </c>
      <c r="N736" s="137">
        <f t="shared" si="395"/>
        <v>0</v>
      </c>
      <c r="O736" s="136">
        <f t="shared" si="395"/>
        <v>2200000</v>
      </c>
      <c r="P736" s="136">
        <f t="shared" si="395"/>
        <v>0</v>
      </c>
      <c r="Q736" s="136">
        <f t="shared" si="395"/>
        <v>0</v>
      </c>
      <c r="R736" s="136">
        <f t="shared" si="395"/>
        <v>300000</v>
      </c>
      <c r="S736" s="136">
        <f t="shared" si="395"/>
        <v>2018300</v>
      </c>
      <c r="T736" s="136">
        <f t="shared" si="395"/>
        <v>0</v>
      </c>
      <c r="U736" s="136">
        <f t="shared" si="395"/>
        <v>0</v>
      </c>
      <c r="V736" s="136">
        <f t="shared" si="395"/>
        <v>430000</v>
      </c>
      <c r="W736" s="136">
        <f t="shared" si="395"/>
        <v>0</v>
      </c>
      <c r="X736" s="136">
        <f t="shared" si="395"/>
        <v>35000</v>
      </c>
      <c r="Y736" s="136">
        <f t="shared" si="395"/>
        <v>-1000</v>
      </c>
      <c r="Z736" s="136">
        <f t="shared" si="395"/>
        <v>0</v>
      </c>
      <c r="AA736" s="136">
        <f t="shared" si="395"/>
        <v>0</v>
      </c>
      <c r="AB736" s="138">
        <f t="shared" si="395"/>
        <v>0</v>
      </c>
    </row>
    <row r="737" spans="2:28" s="56" customFormat="1">
      <c r="B737" s="113"/>
      <c r="C737" s="43" t="s">
        <v>55</v>
      </c>
      <c r="D737" s="110">
        <v>934</v>
      </c>
      <c r="E737" s="44" t="s">
        <v>51</v>
      </c>
      <c r="F737" s="44" t="s">
        <v>51</v>
      </c>
      <c r="G737" s="57"/>
      <c r="H737" s="44"/>
      <c r="I737" s="136">
        <f t="shared" si="383"/>
        <v>22782700</v>
      </c>
      <c r="J737" s="136">
        <f>J738+J749+J759+J763+J767+J772</f>
        <v>22741965.82</v>
      </c>
      <c r="K737" s="136">
        <f t="shared" si="380"/>
        <v>40734.179999999702</v>
      </c>
      <c r="L737" s="137">
        <f>L738+L749+L759+L763+L767</f>
        <v>18168300</v>
      </c>
      <c r="M737" s="137">
        <f>M738+M749+M759+M763+M767</f>
        <v>0</v>
      </c>
      <c r="N737" s="137">
        <f>N738+N749+N759+N763+N767</f>
        <v>0</v>
      </c>
      <c r="O737" s="136">
        <f>O738+O749+O759+O763+O767+O772</f>
        <v>2200000</v>
      </c>
      <c r="P737" s="136">
        <f t="shared" ref="P737:AB737" si="396">P738+P749+P759+P763+P767</f>
        <v>0</v>
      </c>
      <c r="Q737" s="136">
        <f t="shared" si="396"/>
        <v>0</v>
      </c>
      <c r="R737" s="136">
        <f t="shared" si="396"/>
        <v>300000</v>
      </c>
      <c r="S737" s="136">
        <f t="shared" si="396"/>
        <v>1684400</v>
      </c>
      <c r="T737" s="136">
        <f t="shared" si="396"/>
        <v>0</v>
      </c>
      <c r="U737" s="136">
        <f t="shared" si="396"/>
        <v>0</v>
      </c>
      <c r="V737" s="136">
        <f t="shared" si="396"/>
        <v>430000</v>
      </c>
      <c r="W737" s="136">
        <f t="shared" si="396"/>
        <v>0</v>
      </c>
      <c r="X737" s="136">
        <f t="shared" si="396"/>
        <v>0</v>
      </c>
      <c r="Y737" s="136">
        <f t="shared" si="396"/>
        <v>0</v>
      </c>
      <c r="Z737" s="136">
        <f t="shared" si="396"/>
        <v>0</v>
      </c>
      <c r="AA737" s="136">
        <f t="shared" si="396"/>
        <v>0</v>
      </c>
      <c r="AB737" s="138">
        <f t="shared" si="396"/>
        <v>0</v>
      </c>
    </row>
    <row r="738" spans="2:28" s="56" customFormat="1" ht="37.5">
      <c r="B738" s="113"/>
      <c r="C738" s="43" t="s">
        <v>125</v>
      </c>
      <c r="D738" s="110">
        <v>934</v>
      </c>
      <c r="E738" s="44" t="s">
        <v>51</v>
      </c>
      <c r="F738" s="44" t="s">
        <v>51</v>
      </c>
      <c r="G738" s="57">
        <v>5200000000</v>
      </c>
      <c r="H738" s="44"/>
      <c r="I738" s="136">
        <f t="shared" si="383"/>
        <v>17983400</v>
      </c>
      <c r="J738" s="136">
        <f>J739+J744</f>
        <v>17944298.5</v>
      </c>
      <c r="K738" s="136">
        <f t="shared" si="380"/>
        <v>39101.5</v>
      </c>
      <c r="L738" s="137">
        <f t="shared" ref="L738:AB738" si="397">L739+L744</f>
        <v>16299000</v>
      </c>
      <c r="M738" s="137">
        <f t="shared" si="397"/>
        <v>0</v>
      </c>
      <c r="N738" s="137">
        <f t="shared" si="397"/>
        <v>0</v>
      </c>
      <c r="O738" s="136">
        <f t="shared" si="397"/>
        <v>0</v>
      </c>
      <c r="P738" s="136">
        <f t="shared" si="397"/>
        <v>0</v>
      </c>
      <c r="Q738" s="136">
        <f t="shared" si="397"/>
        <v>0</v>
      </c>
      <c r="R738" s="136">
        <f t="shared" si="397"/>
        <v>0</v>
      </c>
      <c r="S738" s="136">
        <f t="shared" si="397"/>
        <v>1684400</v>
      </c>
      <c r="T738" s="136">
        <f t="shared" si="397"/>
        <v>0</v>
      </c>
      <c r="U738" s="136">
        <f t="shared" si="397"/>
        <v>0</v>
      </c>
      <c r="V738" s="136">
        <f t="shared" si="397"/>
        <v>0</v>
      </c>
      <c r="W738" s="136">
        <f t="shared" si="397"/>
        <v>0</v>
      </c>
      <c r="X738" s="136">
        <f t="shared" si="397"/>
        <v>0</v>
      </c>
      <c r="Y738" s="136">
        <f t="shared" si="397"/>
        <v>0</v>
      </c>
      <c r="Z738" s="136">
        <f t="shared" si="397"/>
        <v>0</v>
      </c>
      <c r="AA738" s="136">
        <f t="shared" si="397"/>
        <v>0</v>
      </c>
      <c r="AB738" s="138">
        <f t="shared" si="397"/>
        <v>0</v>
      </c>
    </row>
    <row r="739" spans="2:28" s="56" customFormat="1">
      <c r="B739" s="113"/>
      <c r="C739" s="43" t="s">
        <v>135</v>
      </c>
      <c r="D739" s="110">
        <v>934</v>
      </c>
      <c r="E739" s="44" t="s">
        <v>51</v>
      </c>
      <c r="F739" s="44" t="s">
        <v>51</v>
      </c>
      <c r="G739" s="57">
        <v>5270000000</v>
      </c>
      <c r="H739" s="44"/>
      <c r="I739" s="136">
        <f t="shared" si="383"/>
        <v>13962800</v>
      </c>
      <c r="J739" s="136">
        <f>J740</f>
        <v>13938773.98</v>
      </c>
      <c r="K739" s="136">
        <f t="shared" si="380"/>
        <v>24026.019999999553</v>
      </c>
      <c r="L739" s="137">
        <f t="shared" ref="L739:AB739" si="398">L740</f>
        <v>12759400</v>
      </c>
      <c r="M739" s="137">
        <f t="shared" si="398"/>
        <v>0</v>
      </c>
      <c r="N739" s="137">
        <f t="shared" si="398"/>
        <v>0</v>
      </c>
      <c r="O739" s="136">
        <f t="shared" si="398"/>
        <v>0</v>
      </c>
      <c r="P739" s="136">
        <f t="shared" si="398"/>
        <v>0</v>
      </c>
      <c r="Q739" s="136">
        <f t="shared" si="398"/>
        <v>0</v>
      </c>
      <c r="R739" s="136">
        <f t="shared" si="398"/>
        <v>0</v>
      </c>
      <c r="S739" s="136">
        <f t="shared" si="398"/>
        <v>1303400</v>
      </c>
      <c r="T739" s="136">
        <f t="shared" si="398"/>
        <v>0</v>
      </c>
      <c r="U739" s="136">
        <f t="shared" si="398"/>
        <v>0</v>
      </c>
      <c r="V739" s="136">
        <f t="shared" si="398"/>
        <v>0</v>
      </c>
      <c r="W739" s="136">
        <f t="shared" si="398"/>
        <v>0</v>
      </c>
      <c r="X739" s="136">
        <f t="shared" si="398"/>
        <v>0</v>
      </c>
      <c r="Y739" s="136">
        <f t="shared" si="398"/>
        <v>-100000</v>
      </c>
      <c r="Z739" s="136">
        <f t="shared" si="398"/>
        <v>0</v>
      </c>
      <c r="AA739" s="136">
        <f t="shared" si="398"/>
        <v>0</v>
      </c>
      <c r="AB739" s="138">
        <f t="shared" si="398"/>
        <v>0</v>
      </c>
    </row>
    <row r="740" spans="2:28" s="56" customFormat="1" ht="37.5">
      <c r="B740" s="113"/>
      <c r="C740" s="43" t="s">
        <v>127</v>
      </c>
      <c r="D740" s="110">
        <v>934</v>
      </c>
      <c r="E740" s="44" t="s">
        <v>51</v>
      </c>
      <c r="F740" s="44" t="s">
        <v>51</v>
      </c>
      <c r="G740" s="57">
        <v>5270000590</v>
      </c>
      <c r="H740" s="44"/>
      <c r="I740" s="136">
        <f t="shared" si="383"/>
        <v>13962800</v>
      </c>
      <c r="J740" s="136">
        <f>J741+J742+J743</f>
        <v>13938773.98</v>
      </c>
      <c r="K740" s="136">
        <f t="shared" ref="K740:K771" si="399">I740-J740</f>
        <v>24026.019999999553</v>
      </c>
      <c r="L740" s="137">
        <f t="shared" ref="L740:AB740" si="400">L741+L742+L743</f>
        <v>12759400</v>
      </c>
      <c r="M740" s="137">
        <f t="shared" si="400"/>
        <v>0</v>
      </c>
      <c r="N740" s="137">
        <f t="shared" si="400"/>
        <v>0</v>
      </c>
      <c r="O740" s="136">
        <f t="shared" si="400"/>
        <v>0</v>
      </c>
      <c r="P740" s="136">
        <f t="shared" si="400"/>
        <v>0</v>
      </c>
      <c r="Q740" s="136">
        <f t="shared" si="400"/>
        <v>0</v>
      </c>
      <c r="R740" s="136">
        <f t="shared" si="400"/>
        <v>0</v>
      </c>
      <c r="S740" s="136">
        <f t="shared" si="400"/>
        <v>1303400</v>
      </c>
      <c r="T740" s="136">
        <f t="shared" si="400"/>
        <v>0</v>
      </c>
      <c r="U740" s="136">
        <f t="shared" si="400"/>
        <v>0</v>
      </c>
      <c r="V740" s="136">
        <f t="shared" si="400"/>
        <v>0</v>
      </c>
      <c r="W740" s="136">
        <f t="shared" si="400"/>
        <v>0</v>
      </c>
      <c r="X740" s="136">
        <f t="shared" si="400"/>
        <v>0</v>
      </c>
      <c r="Y740" s="136">
        <f t="shared" si="400"/>
        <v>-100000</v>
      </c>
      <c r="Z740" s="136">
        <f t="shared" si="400"/>
        <v>0</v>
      </c>
      <c r="AA740" s="136">
        <f t="shared" si="400"/>
        <v>0</v>
      </c>
      <c r="AB740" s="138">
        <f t="shared" si="400"/>
        <v>0</v>
      </c>
    </row>
    <row r="741" spans="2:28" s="56" customFormat="1" ht="75">
      <c r="B741" s="113"/>
      <c r="C741" s="43" t="s">
        <v>97</v>
      </c>
      <c r="D741" s="110">
        <v>934</v>
      </c>
      <c r="E741" s="44" t="s">
        <v>51</v>
      </c>
      <c r="F741" s="44" t="s">
        <v>51</v>
      </c>
      <c r="G741" s="57">
        <v>5270000590</v>
      </c>
      <c r="H741" s="44" t="s">
        <v>98</v>
      </c>
      <c r="I741" s="136">
        <f t="shared" si="383"/>
        <v>12368000</v>
      </c>
      <c r="J741" s="136">
        <v>12343995.98</v>
      </c>
      <c r="K741" s="136">
        <f t="shared" si="399"/>
        <v>24004.019999999553</v>
      </c>
      <c r="L741" s="137">
        <v>11314600</v>
      </c>
      <c r="M741" s="137"/>
      <c r="N741" s="137"/>
      <c r="O741" s="136"/>
      <c r="P741" s="136"/>
      <c r="Q741" s="136"/>
      <c r="R741" s="136"/>
      <c r="S741" s="136">
        <v>1303400</v>
      </c>
      <c r="T741" s="136"/>
      <c r="U741" s="136"/>
      <c r="V741" s="136"/>
      <c r="W741" s="136"/>
      <c r="X741" s="136"/>
      <c r="Y741" s="136">
        <v>-250000</v>
      </c>
      <c r="Z741" s="136"/>
      <c r="AA741" s="136"/>
      <c r="AB741" s="138"/>
    </row>
    <row r="742" spans="2:28" s="56" customFormat="1" ht="37.5">
      <c r="B742" s="113"/>
      <c r="C742" s="43" t="s">
        <v>100</v>
      </c>
      <c r="D742" s="110">
        <v>934</v>
      </c>
      <c r="E742" s="44" t="s">
        <v>51</v>
      </c>
      <c r="F742" s="44" t="s">
        <v>51</v>
      </c>
      <c r="G742" s="57">
        <v>5270000590</v>
      </c>
      <c r="H742" s="44" t="s">
        <v>101</v>
      </c>
      <c r="I742" s="136">
        <f t="shared" si="383"/>
        <v>1592100</v>
      </c>
      <c r="J742" s="136">
        <v>1592100</v>
      </c>
      <c r="K742" s="136">
        <f t="shared" si="399"/>
        <v>0</v>
      </c>
      <c r="L742" s="137">
        <v>1439800</v>
      </c>
      <c r="M742" s="137"/>
      <c r="N742" s="137"/>
      <c r="O742" s="136"/>
      <c r="P742" s="136"/>
      <c r="Q742" s="136"/>
      <c r="R742" s="136"/>
      <c r="S742" s="136"/>
      <c r="T742" s="136"/>
      <c r="U742" s="136"/>
      <c r="V742" s="136"/>
      <c r="W742" s="136"/>
      <c r="X742" s="136"/>
      <c r="Y742" s="136">
        <v>152300</v>
      </c>
      <c r="Z742" s="136"/>
      <c r="AA742" s="136"/>
      <c r="AB742" s="138"/>
    </row>
    <row r="743" spans="2:28" s="56" customFormat="1">
      <c r="B743" s="113"/>
      <c r="C743" s="43" t="s">
        <v>103</v>
      </c>
      <c r="D743" s="110">
        <v>934</v>
      </c>
      <c r="E743" s="44" t="s">
        <v>51</v>
      </c>
      <c r="F743" s="44" t="s">
        <v>51</v>
      </c>
      <c r="G743" s="57">
        <v>5270000590</v>
      </c>
      <c r="H743" s="44" t="s">
        <v>104</v>
      </c>
      <c r="I743" s="136">
        <f t="shared" si="383"/>
        <v>2700</v>
      </c>
      <c r="J743" s="136">
        <v>2678</v>
      </c>
      <c r="K743" s="136">
        <f t="shared" si="399"/>
        <v>22</v>
      </c>
      <c r="L743" s="137">
        <v>5000</v>
      </c>
      <c r="M743" s="137"/>
      <c r="N743" s="137"/>
      <c r="O743" s="136"/>
      <c r="P743" s="136"/>
      <c r="Q743" s="136"/>
      <c r="R743" s="136"/>
      <c r="S743" s="136"/>
      <c r="T743" s="136"/>
      <c r="U743" s="136"/>
      <c r="V743" s="136"/>
      <c r="W743" s="136"/>
      <c r="X743" s="136"/>
      <c r="Y743" s="136">
        <v>-2300</v>
      </c>
      <c r="Z743" s="136"/>
      <c r="AA743" s="136"/>
      <c r="AB743" s="138"/>
    </row>
    <row r="744" spans="2:28" s="56" customFormat="1" ht="37.5">
      <c r="B744" s="113"/>
      <c r="C744" s="43" t="s">
        <v>136</v>
      </c>
      <c r="D744" s="110">
        <v>934</v>
      </c>
      <c r="E744" s="44" t="s">
        <v>51</v>
      </c>
      <c r="F744" s="44" t="s">
        <v>51</v>
      </c>
      <c r="G744" s="57">
        <v>5280000000</v>
      </c>
      <c r="H744" s="44"/>
      <c r="I744" s="136">
        <f t="shared" si="383"/>
        <v>4020600</v>
      </c>
      <c r="J744" s="136">
        <f>J745</f>
        <v>4005524.52</v>
      </c>
      <c r="K744" s="136">
        <f t="shared" si="399"/>
        <v>15075.479999999981</v>
      </c>
      <c r="L744" s="137">
        <f t="shared" ref="L744:AB744" si="401">L745</f>
        <v>3539600</v>
      </c>
      <c r="M744" s="137">
        <f t="shared" si="401"/>
        <v>0</v>
      </c>
      <c r="N744" s="137">
        <f t="shared" si="401"/>
        <v>0</v>
      </c>
      <c r="O744" s="136">
        <f t="shared" si="401"/>
        <v>0</v>
      </c>
      <c r="P744" s="136">
        <f t="shared" si="401"/>
        <v>0</v>
      </c>
      <c r="Q744" s="136">
        <f t="shared" si="401"/>
        <v>0</v>
      </c>
      <c r="R744" s="136">
        <f t="shared" si="401"/>
        <v>0</v>
      </c>
      <c r="S744" s="136">
        <f t="shared" si="401"/>
        <v>381000</v>
      </c>
      <c r="T744" s="136">
        <f t="shared" si="401"/>
        <v>0</v>
      </c>
      <c r="U744" s="136">
        <f t="shared" si="401"/>
        <v>0</v>
      </c>
      <c r="V744" s="136">
        <f t="shared" si="401"/>
        <v>0</v>
      </c>
      <c r="W744" s="136">
        <f t="shared" si="401"/>
        <v>0</v>
      </c>
      <c r="X744" s="136">
        <f t="shared" si="401"/>
        <v>0</v>
      </c>
      <c r="Y744" s="136">
        <f t="shared" si="401"/>
        <v>100000</v>
      </c>
      <c r="Z744" s="136">
        <f t="shared" si="401"/>
        <v>0</v>
      </c>
      <c r="AA744" s="136">
        <f t="shared" si="401"/>
        <v>0</v>
      </c>
      <c r="AB744" s="138">
        <f t="shared" si="401"/>
        <v>0</v>
      </c>
    </row>
    <row r="745" spans="2:28" s="56" customFormat="1" ht="37.5">
      <c r="B745" s="113"/>
      <c r="C745" s="43" t="s">
        <v>137</v>
      </c>
      <c r="D745" s="110">
        <v>934</v>
      </c>
      <c r="E745" s="44" t="s">
        <v>51</v>
      </c>
      <c r="F745" s="44" t="s">
        <v>51</v>
      </c>
      <c r="G745" s="57">
        <v>5280000590</v>
      </c>
      <c r="H745" s="44"/>
      <c r="I745" s="136">
        <f t="shared" si="383"/>
        <v>4020600</v>
      </c>
      <c r="J745" s="136">
        <f>J746+J747+J748</f>
        <v>4005524.52</v>
      </c>
      <c r="K745" s="136">
        <f t="shared" si="399"/>
        <v>15075.479999999981</v>
      </c>
      <c r="L745" s="137">
        <f t="shared" ref="L745:AB745" si="402">L746+L747+L748</f>
        <v>3539600</v>
      </c>
      <c r="M745" s="137">
        <f t="shared" si="402"/>
        <v>0</v>
      </c>
      <c r="N745" s="137">
        <f t="shared" si="402"/>
        <v>0</v>
      </c>
      <c r="O745" s="136">
        <f t="shared" si="402"/>
        <v>0</v>
      </c>
      <c r="P745" s="136">
        <f t="shared" si="402"/>
        <v>0</v>
      </c>
      <c r="Q745" s="136">
        <f t="shared" si="402"/>
        <v>0</v>
      </c>
      <c r="R745" s="136">
        <f t="shared" si="402"/>
        <v>0</v>
      </c>
      <c r="S745" s="136">
        <f t="shared" si="402"/>
        <v>381000</v>
      </c>
      <c r="T745" s="136">
        <f t="shared" si="402"/>
        <v>0</v>
      </c>
      <c r="U745" s="136">
        <f t="shared" si="402"/>
        <v>0</v>
      </c>
      <c r="V745" s="136">
        <f t="shared" si="402"/>
        <v>0</v>
      </c>
      <c r="W745" s="136">
        <f t="shared" si="402"/>
        <v>0</v>
      </c>
      <c r="X745" s="136">
        <f t="shared" si="402"/>
        <v>0</v>
      </c>
      <c r="Y745" s="136">
        <f t="shared" si="402"/>
        <v>100000</v>
      </c>
      <c r="Z745" s="136">
        <f t="shared" si="402"/>
        <v>0</v>
      </c>
      <c r="AA745" s="136">
        <f t="shared" si="402"/>
        <v>0</v>
      </c>
      <c r="AB745" s="138">
        <f t="shared" si="402"/>
        <v>0</v>
      </c>
    </row>
    <row r="746" spans="2:28" s="56" customFormat="1" ht="75">
      <c r="B746" s="113"/>
      <c r="C746" s="43" t="s">
        <v>97</v>
      </c>
      <c r="D746" s="110">
        <v>934</v>
      </c>
      <c r="E746" s="44" t="s">
        <v>51</v>
      </c>
      <c r="F746" s="44" t="s">
        <v>51</v>
      </c>
      <c r="G746" s="57">
        <v>5280000590</v>
      </c>
      <c r="H746" s="44" t="s">
        <v>98</v>
      </c>
      <c r="I746" s="136">
        <f t="shared" si="383"/>
        <v>3766500</v>
      </c>
      <c r="J746" s="136">
        <v>3751424.52</v>
      </c>
      <c r="K746" s="136">
        <f t="shared" si="399"/>
        <v>15075.479999999981</v>
      </c>
      <c r="L746" s="137">
        <v>3385500</v>
      </c>
      <c r="M746" s="137"/>
      <c r="N746" s="137"/>
      <c r="O746" s="136"/>
      <c r="P746" s="136"/>
      <c r="Q746" s="136"/>
      <c r="R746" s="136"/>
      <c r="S746" s="136">
        <v>381000</v>
      </c>
      <c r="T746" s="136"/>
      <c r="U746" s="136"/>
      <c r="V746" s="136"/>
      <c r="W746" s="136"/>
      <c r="X746" s="136"/>
      <c r="Y746" s="136"/>
      <c r="Z746" s="136"/>
      <c r="AA746" s="136"/>
      <c r="AB746" s="138"/>
    </row>
    <row r="747" spans="2:28" s="56" customFormat="1" ht="37.5">
      <c r="B747" s="113"/>
      <c r="C747" s="43" t="s">
        <v>100</v>
      </c>
      <c r="D747" s="110">
        <v>934</v>
      </c>
      <c r="E747" s="44" t="s">
        <v>51</v>
      </c>
      <c r="F747" s="44" t="s">
        <v>51</v>
      </c>
      <c r="G747" s="57">
        <v>5280000590</v>
      </c>
      <c r="H747" s="44" t="s">
        <v>101</v>
      </c>
      <c r="I747" s="136">
        <f t="shared" si="383"/>
        <v>254100</v>
      </c>
      <c r="J747" s="136">
        <v>254100</v>
      </c>
      <c r="K747" s="136">
        <f t="shared" si="399"/>
        <v>0</v>
      </c>
      <c r="L747" s="137">
        <v>153100</v>
      </c>
      <c r="M747" s="137"/>
      <c r="N747" s="137"/>
      <c r="O747" s="136"/>
      <c r="P747" s="136"/>
      <c r="Q747" s="136"/>
      <c r="R747" s="136"/>
      <c r="S747" s="136"/>
      <c r="T747" s="136"/>
      <c r="U747" s="136"/>
      <c r="V747" s="136"/>
      <c r="W747" s="136"/>
      <c r="X747" s="136"/>
      <c r="Y747" s="136">
        <f>1000+100000</f>
        <v>101000</v>
      </c>
      <c r="Z747" s="136"/>
      <c r="AA747" s="136"/>
      <c r="AB747" s="138"/>
    </row>
    <row r="748" spans="2:28" s="56" customFormat="1" hidden="1">
      <c r="B748" s="113"/>
      <c r="C748" s="43" t="s">
        <v>103</v>
      </c>
      <c r="D748" s="110">
        <v>934</v>
      </c>
      <c r="E748" s="44" t="s">
        <v>51</v>
      </c>
      <c r="F748" s="44" t="s">
        <v>51</v>
      </c>
      <c r="G748" s="57">
        <v>5280000590</v>
      </c>
      <c r="H748" s="44" t="s">
        <v>104</v>
      </c>
      <c r="I748" s="136">
        <f t="shared" si="383"/>
        <v>0</v>
      </c>
      <c r="J748" s="136"/>
      <c r="K748" s="136"/>
      <c r="L748" s="137">
        <v>1000</v>
      </c>
      <c r="M748" s="137"/>
      <c r="N748" s="137"/>
      <c r="O748" s="136"/>
      <c r="P748" s="136"/>
      <c r="Q748" s="136"/>
      <c r="R748" s="136"/>
      <c r="S748" s="136"/>
      <c r="T748" s="136"/>
      <c r="U748" s="136"/>
      <c r="V748" s="136"/>
      <c r="W748" s="136"/>
      <c r="X748" s="136"/>
      <c r="Y748" s="136">
        <v>-1000</v>
      </c>
      <c r="Z748" s="136"/>
      <c r="AA748" s="136"/>
      <c r="AB748" s="138"/>
    </row>
    <row r="749" spans="2:28" s="56" customFormat="1" ht="37.5">
      <c r="B749" s="113"/>
      <c r="C749" s="43" t="s">
        <v>138</v>
      </c>
      <c r="D749" s="110">
        <v>934</v>
      </c>
      <c r="E749" s="44" t="s">
        <v>51</v>
      </c>
      <c r="F749" s="44" t="s">
        <v>51</v>
      </c>
      <c r="G749" s="57">
        <v>5300000000</v>
      </c>
      <c r="H749" s="44"/>
      <c r="I749" s="136">
        <f t="shared" si="383"/>
        <v>3243300</v>
      </c>
      <c r="J749" s="136">
        <f>J750+J755</f>
        <v>3241667.3200000003</v>
      </c>
      <c r="K749" s="136">
        <f t="shared" ref="K749:K779" si="403">I749-J749</f>
        <v>1632.679999999702</v>
      </c>
      <c r="L749" s="137">
        <f t="shared" ref="L749:N750" si="404">L750</f>
        <v>663300</v>
      </c>
      <c r="M749" s="137">
        <f t="shared" si="404"/>
        <v>0</v>
      </c>
      <c r="N749" s="137">
        <f t="shared" si="404"/>
        <v>0</v>
      </c>
      <c r="O749" s="136">
        <f t="shared" ref="O749:AB749" si="405">O750+O755</f>
        <v>2100000</v>
      </c>
      <c r="P749" s="136">
        <f t="shared" si="405"/>
        <v>0</v>
      </c>
      <c r="Q749" s="136">
        <f t="shared" si="405"/>
        <v>0</v>
      </c>
      <c r="R749" s="136">
        <f t="shared" si="405"/>
        <v>300000</v>
      </c>
      <c r="S749" s="136">
        <f t="shared" si="405"/>
        <v>0</v>
      </c>
      <c r="T749" s="136">
        <f t="shared" si="405"/>
        <v>0</v>
      </c>
      <c r="U749" s="136">
        <f t="shared" si="405"/>
        <v>0</v>
      </c>
      <c r="V749" s="136">
        <f t="shared" si="405"/>
        <v>180000</v>
      </c>
      <c r="W749" s="136">
        <f t="shared" si="405"/>
        <v>0</v>
      </c>
      <c r="X749" s="136">
        <f t="shared" si="405"/>
        <v>0</v>
      </c>
      <c r="Y749" s="136">
        <f t="shared" si="405"/>
        <v>0</v>
      </c>
      <c r="Z749" s="136">
        <f t="shared" si="405"/>
        <v>0</v>
      </c>
      <c r="AA749" s="136">
        <f t="shared" si="405"/>
        <v>0</v>
      </c>
      <c r="AB749" s="138">
        <f t="shared" si="405"/>
        <v>0</v>
      </c>
    </row>
    <row r="750" spans="2:28" s="56" customFormat="1">
      <c r="B750" s="113"/>
      <c r="C750" s="43" t="s">
        <v>139</v>
      </c>
      <c r="D750" s="110">
        <v>934</v>
      </c>
      <c r="E750" s="44" t="s">
        <v>51</v>
      </c>
      <c r="F750" s="44" t="s">
        <v>51</v>
      </c>
      <c r="G750" s="57">
        <v>5310000000</v>
      </c>
      <c r="H750" s="44"/>
      <c r="I750" s="136">
        <f t="shared" si="383"/>
        <v>1943300</v>
      </c>
      <c r="J750" s="136">
        <f>J751</f>
        <v>1941729.4200000002</v>
      </c>
      <c r="K750" s="136">
        <f t="shared" si="403"/>
        <v>1570.5799999998417</v>
      </c>
      <c r="L750" s="137">
        <f t="shared" si="404"/>
        <v>663300</v>
      </c>
      <c r="M750" s="137">
        <f t="shared" si="404"/>
        <v>0</v>
      </c>
      <c r="N750" s="137">
        <f t="shared" si="404"/>
        <v>0</v>
      </c>
      <c r="O750" s="136">
        <f t="shared" ref="O750:AB750" si="406">O751</f>
        <v>800000</v>
      </c>
      <c r="P750" s="136">
        <f t="shared" si="406"/>
        <v>0</v>
      </c>
      <c r="Q750" s="136">
        <f t="shared" si="406"/>
        <v>0</v>
      </c>
      <c r="R750" s="136">
        <f t="shared" si="406"/>
        <v>300000</v>
      </c>
      <c r="S750" s="136">
        <f t="shared" si="406"/>
        <v>0</v>
      </c>
      <c r="T750" s="136">
        <f t="shared" si="406"/>
        <v>0</v>
      </c>
      <c r="U750" s="136">
        <f t="shared" si="406"/>
        <v>0</v>
      </c>
      <c r="V750" s="136">
        <f t="shared" si="406"/>
        <v>180000</v>
      </c>
      <c r="W750" s="136">
        <f t="shared" si="406"/>
        <v>0</v>
      </c>
      <c r="X750" s="136">
        <f t="shared" si="406"/>
        <v>0</v>
      </c>
      <c r="Y750" s="136">
        <f t="shared" si="406"/>
        <v>0</v>
      </c>
      <c r="Z750" s="136">
        <f t="shared" si="406"/>
        <v>0</v>
      </c>
      <c r="AA750" s="136">
        <f t="shared" si="406"/>
        <v>0</v>
      </c>
      <c r="AB750" s="138">
        <f t="shared" si="406"/>
        <v>0</v>
      </c>
    </row>
    <row r="751" spans="2:28" s="56" customFormat="1">
      <c r="B751" s="113"/>
      <c r="C751" s="43" t="s">
        <v>140</v>
      </c>
      <c r="D751" s="110">
        <v>934</v>
      </c>
      <c r="E751" s="44" t="s">
        <v>51</v>
      </c>
      <c r="F751" s="44" t="s">
        <v>51</v>
      </c>
      <c r="G751" s="57">
        <v>5310010350</v>
      </c>
      <c r="H751" s="44"/>
      <c r="I751" s="136">
        <f t="shared" si="383"/>
        <v>1943300</v>
      </c>
      <c r="J751" s="136">
        <f>J752+J753+J754</f>
        <v>1941729.4200000002</v>
      </c>
      <c r="K751" s="136">
        <f t="shared" si="403"/>
        <v>1570.5799999998417</v>
      </c>
      <c r="L751" s="137">
        <f>L752+L753</f>
        <v>663300</v>
      </c>
      <c r="M751" s="137">
        <f>M752+M753+M754</f>
        <v>0</v>
      </c>
      <c r="N751" s="137">
        <f>N752+N753</f>
        <v>0</v>
      </c>
      <c r="O751" s="136">
        <f>O752+O753</f>
        <v>800000</v>
      </c>
      <c r="P751" s="136">
        <f>P752+P753</f>
        <v>0</v>
      </c>
      <c r="Q751" s="136">
        <f>Q752+Q753</f>
        <v>0</v>
      </c>
      <c r="R751" s="136">
        <f t="shared" ref="R751:AB751" si="407">R752+R753+R754</f>
        <v>300000</v>
      </c>
      <c r="S751" s="136">
        <f t="shared" si="407"/>
        <v>0</v>
      </c>
      <c r="T751" s="136">
        <f t="shared" si="407"/>
        <v>0</v>
      </c>
      <c r="U751" s="136">
        <f t="shared" si="407"/>
        <v>0</v>
      </c>
      <c r="V751" s="136">
        <f t="shared" si="407"/>
        <v>180000</v>
      </c>
      <c r="W751" s="136">
        <f t="shared" si="407"/>
        <v>0</v>
      </c>
      <c r="X751" s="136">
        <f t="shared" si="407"/>
        <v>0</v>
      </c>
      <c r="Y751" s="136">
        <f t="shared" si="407"/>
        <v>0</v>
      </c>
      <c r="Z751" s="136">
        <f t="shared" si="407"/>
        <v>0</v>
      </c>
      <c r="AA751" s="136">
        <f t="shared" si="407"/>
        <v>0</v>
      </c>
      <c r="AB751" s="138">
        <f t="shared" si="407"/>
        <v>0</v>
      </c>
    </row>
    <row r="752" spans="2:28" s="56" customFormat="1" ht="77.650000000000006" customHeight="1">
      <c r="B752" s="113"/>
      <c r="C752" s="43" t="s">
        <v>97</v>
      </c>
      <c r="D752" s="110">
        <v>934</v>
      </c>
      <c r="E752" s="44" t="s">
        <v>51</v>
      </c>
      <c r="F752" s="44" t="s">
        <v>51</v>
      </c>
      <c r="G752" s="57">
        <v>5310010350</v>
      </c>
      <c r="H752" s="44" t="s">
        <v>98</v>
      </c>
      <c r="I752" s="136">
        <f t="shared" si="383"/>
        <v>39947.58</v>
      </c>
      <c r="J752" s="136">
        <v>39947.58</v>
      </c>
      <c r="K752" s="136">
        <f t="shared" si="403"/>
        <v>0</v>
      </c>
      <c r="L752" s="137">
        <v>100000</v>
      </c>
      <c r="M752" s="137"/>
      <c r="N752" s="137"/>
      <c r="O752" s="136">
        <v>100000</v>
      </c>
      <c r="P752" s="136"/>
      <c r="Q752" s="136"/>
      <c r="R752" s="136"/>
      <c r="S752" s="136"/>
      <c r="T752" s="136"/>
      <c r="U752" s="136">
        <v>-80000</v>
      </c>
      <c r="V752" s="136"/>
      <c r="W752" s="136"/>
      <c r="X752" s="136">
        <v>-80000</v>
      </c>
      <c r="Y752" s="136"/>
      <c r="Z752" s="136"/>
      <c r="AA752" s="136">
        <v>-52.42</v>
      </c>
      <c r="AB752" s="138"/>
    </row>
    <row r="753" spans="2:28" s="56" customFormat="1" ht="37.5">
      <c r="B753" s="113"/>
      <c r="C753" s="43" t="s">
        <v>100</v>
      </c>
      <c r="D753" s="110">
        <v>934</v>
      </c>
      <c r="E753" s="44" t="s">
        <v>51</v>
      </c>
      <c r="F753" s="44" t="s">
        <v>51</v>
      </c>
      <c r="G753" s="57">
        <v>5310010350</v>
      </c>
      <c r="H753" s="44" t="s">
        <v>101</v>
      </c>
      <c r="I753" s="136">
        <f t="shared" si="383"/>
        <v>1453352.42</v>
      </c>
      <c r="J753" s="136">
        <v>1451781.84</v>
      </c>
      <c r="K753" s="136">
        <f t="shared" si="403"/>
        <v>1570.5799999998417</v>
      </c>
      <c r="L753" s="137">
        <v>563300</v>
      </c>
      <c r="M753" s="137">
        <v>-270000</v>
      </c>
      <c r="N753" s="137"/>
      <c r="O753" s="136">
        <v>700000</v>
      </c>
      <c r="P753" s="136"/>
      <c r="Q753" s="136"/>
      <c r="R753" s="136">
        <v>300000</v>
      </c>
      <c r="S753" s="136"/>
      <c r="T753" s="136"/>
      <c r="U753" s="136">
        <v>80000</v>
      </c>
      <c r="V753" s="136"/>
      <c r="W753" s="136"/>
      <c r="X753" s="136">
        <v>80000</v>
      </c>
      <c r="Y753" s="136"/>
      <c r="Z753" s="136"/>
      <c r="AA753" s="136">
        <v>52.42</v>
      </c>
      <c r="AB753" s="138"/>
    </row>
    <row r="754" spans="2:28" s="56" customFormat="1">
      <c r="B754" s="113"/>
      <c r="C754" s="43" t="s">
        <v>130</v>
      </c>
      <c r="D754" s="110">
        <v>934</v>
      </c>
      <c r="E754" s="44" t="s">
        <v>51</v>
      </c>
      <c r="F754" s="44" t="s">
        <v>51</v>
      </c>
      <c r="G754" s="57">
        <v>5310010350</v>
      </c>
      <c r="H754" s="44" t="s">
        <v>131</v>
      </c>
      <c r="I754" s="136">
        <f t="shared" si="383"/>
        <v>450000</v>
      </c>
      <c r="J754" s="136">
        <v>450000</v>
      </c>
      <c r="K754" s="136">
        <f t="shared" si="403"/>
        <v>0</v>
      </c>
      <c r="L754" s="137"/>
      <c r="M754" s="137">
        <v>270000</v>
      </c>
      <c r="N754" s="137"/>
      <c r="O754" s="136"/>
      <c r="P754" s="136"/>
      <c r="Q754" s="136"/>
      <c r="R754" s="136"/>
      <c r="S754" s="136"/>
      <c r="T754" s="136"/>
      <c r="U754" s="136"/>
      <c r="V754" s="136">
        <v>180000</v>
      </c>
      <c r="W754" s="136"/>
      <c r="X754" s="136"/>
      <c r="Y754" s="136"/>
      <c r="Z754" s="136"/>
      <c r="AA754" s="136"/>
      <c r="AB754" s="138"/>
    </row>
    <row r="755" spans="2:28" s="56" customFormat="1">
      <c r="B755" s="113"/>
      <c r="C755" s="43" t="s">
        <v>141</v>
      </c>
      <c r="D755" s="110">
        <v>934</v>
      </c>
      <c r="E755" s="44" t="s">
        <v>51</v>
      </c>
      <c r="F755" s="44" t="s">
        <v>51</v>
      </c>
      <c r="G755" s="57">
        <v>5320000000</v>
      </c>
      <c r="H755" s="44"/>
      <c r="I755" s="136">
        <f t="shared" si="383"/>
        <v>1300000</v>
      </c>
      <c r="J755" s="136">
        <f>J756</f>
        <v>1299937.9000000001</v>
      </c>
      <c r="K755" s="136">
        <f t="shared" si="403"/>
        <v>62.099999999860302</v>
      </c>
      <c r="L755" s="137"/>
      <c r="M755" s="137"/>
      <c r="N755" s="137"/>
      <c r="O755" s="136">
        <f t="shared" ref="O755:AB755" si="408">O756</f>
        <v>1300000</v>
      </c>
      <c r="P755" s="136">
        <f t="shared" si="408"/>
        <v>0</v>
      </c>
      <c r="Q755" s="136">
        <f t="shared" si="408"/>
        <v>0</v>
      </c>
      <c r="R755" s="136">
        <f t="shared" si="408"/>
        <v>0</v>
      </c>
      <c r="S755" s="136">
        <f t="shared" si="408"/>
        <v>0</v>
      </c>
      <c r="T755" s="136">
        <f t="shared" si="408"/>
        <v>0</v>
      </c>
      <c r="U755" s="136">
        <f t="shared" si="408"/>
        <v>0</v>
      </c>
      <c r="V755" s="136">
        <f t="shared" si="408"/>
        <v>0</v>
      </c>
      <c r="W755" s="136">
        <f t="shared" si="408"/>
        <v>0</v>
      </c>
      <c r="X755" s="136">
        <f t="shared" si="408"/>
        <v>0</v>
      </c>
      <c r="Y755" s="136">
        <f t="shared" si="408"/>
        <v>0</v>
      </c>
      <c r="Z755" s="136">
        <f t="shared" si="408"/>
        <v>0</v>
      </c>
      <c r="AA755" s="136">
        <f t="shared" si="408"/>
        <v>0</v>
      </c>
      <c r="AB755" s="138">
        <f t="shared" si="408"/>
        <v>0</v>
      </c>
    </row>
    <row r="756" spans="2:28" s="56" customFormat="1" ht="37.5">
      <c r="B756" s="113"/>
      <c r="C756" s="43" t="s">
        <v>142</v>
      </c>
      <c r="D756" s="110">
        <v>934</v>
      </c>
      <c r="E756" s="44" t="s">
        <v>51</v>
      </c>
      <c r="F756" s="44" t="s">
        <v>51</v>
      </c>
      <c r="G756" s="57">
        <v>5320010360</v>
      </c>
      <c r="H756" s="44"/>
      <c r="I756" s="136">
        <f t="shared" si="383"/>
        <v>1300000</v>
      </c>
      <c r="J756" s="136">
        <f>J757+J758</f>
        <v>1299937.9000000001</v>
      </c>
      <c r="K756" s="136">
        <f t="shared" si="403"/>
        <v>62.099999999860302</v>
      </c>
      <c r="L756" s="137"/>
      <c r="M756" s="137"/>
      <c r="N756" s="137"/>
      <c r="O756" s="136">
        <f>O758+O757</f>
        <v>1300000</v>
      </c>
      <c r="P756" s="136">
        <f t="shared" ref="P756:AB756" si="409">P757+P758</f>
        <v>0</v>
      </c>
      <c r="Q756" s="136">
        <f t="shared" si="409"/>
        <v>0</v>
      </c>
      <c r="R756" s="136">
        <f t="shared" si="409"/>
        <v>0</v>
      </c>
      <c r="S756" s="136">
        <f t="shared" si="409"/>
        <v>0</v>
      </c>
      <c r="T756" s="136">
        <f t="shared" si="409"/>
        <v>0</v>
      </c>
      <c r="U756" s="136">
        <f t="shared" si="409"/>
        <v>0</v>
      </c>
      <c r="V756" s="136">
        <f t="shared" si="409"/>
        <v>0</v>
      </c>
      <c r="W756" s="136">
        <f t="shared" si="409"/>
        <v>0</v>
      </c>
      <c r="X756" s="136">
        <f t="shared" si="409"/>
        <v>0</v>
      </c>
      <c r="Y756" s="136">
        <f t="shared" si="409"/>
        <v>0</v>
      </c>
      <c r="Z756" s="136">
        <f t="shared" si="409"/>
        <v>0</v>
      </c>
      <c r="AA756" s="136">
        <f t="shared" si="409"/>
        <v>0</v>
      </c>
      <c r="AB756" s="138">
        <f t="shared" si="409"/>
        <v>0</v>
      </c>
    </row>
    <row r="757" spans="2:28" s="56" customFormat="1" ht="75">
      <c r="B757" s="113"/>
      <c r="C757" s="43" t="s">
        <v>97</v>
      </c>
      <c r="D757" s="110">
        <v>934</v>
      </c>
      <c r="E757" s="44" t="s">
        <v>51</v>
      </c>
      <c r="F757" s="44" t="s">
        <v>51</v>
      </c>
      <c r="G757" s="57">
        <v>5320010360</v>
      </c>
      <c r="H757" s="44" t="s">
        <v>98</v>
      </c>
      <c r="I757" s="136">
        <f t="shared" si="383"/>
        <v>1064227.93</v>
      </c>
      <c r="J757" s="136">
        <v>1064165.83</v>
      </c>
      <c r="K757" s="136">
        <f t="shared" si="403"/>
        <v>62.099999999860302</v>
      </c>
      <c r="L757" s="137"/>
      <c r="M757" s="137"/>
      <c r="N757" s="137"/>
      <c r="O757" s="136">
        <v>1100000</v>
      </c>
      <c r="P757" s="136"/>
      <c r="Q757" s="136"/>
      <c r="R757" s="136"/>
      <c r="S757" s="136"/>
      <c r="T757" s="136"/>
      <c r="U757" s="136"/>
      <c r="V757" s="136"/>
      <c r="W757" s="136"/>
      <c r="X757" s="136">
        <v>-36000</v>
      </c>
      <c r="Y757" s="136"/>
      <c r="Z757" s="136">
        <v>227.93</v>
      </c>
      <c r="AA757" s="136"/>
      <c r="AB757" s="138"/>
    </row>
    <row r="758" spans="2:28" s="56" customFormat="1">
      <c r="B758" s="113"/>
      <c r="C758" s="43" t="s">
        <v>103</v>
      </c>
      <c r="D758" s="110">
        <v>934</v>
      </c>
      <c r="E758" s="44" t="s">
        <v>51</v>
      </c>
      <c r="F758" s="44" t="s">
        <v>51</v>
      </c>
      <c r="G758" s="57">
        <v>5320010360</v>
      </c>
      <c r="H758" s="44" t="s">
        <v>104</v>
      </c>
      <c r="I758" s="136">
        <f t="shared" si="383"/>
        <v>235772.07</v>
      </c>
      <c r="J758" s="136">
        <v>235772.07</v>
      </c>
      <c r="K758" s="136">
        <f t="shared" si="403"/>
        <v>0</v>
      </c>
      <c r="L758" s="137"/>
      <c r="M758" s="137"/>
      <c r="N758" s="137"/>
      <c r="O758" s="136">
        <v>200000</v>
      </c>
      <c r="P758" s="136"/>
      <c r="Q758" s="136"/>
      <c r="R758" s="136"/>
      <c r="S758" s="136"/>
      <c r="T758" s="136"/>
      <c r="U758" s="136"/>
      <c r="V758" s="136"/>
      <c r="W758" s="136"/>
      <c r="X758" s="136">
        <v>36000</v>
      </c>
      <c r="Y758" s="136"/>
      <c r="Z758" s="136">
        <v>-227.93</v>
      </c>
      <c r="AA758" s="136"/>
      <c r="AB758" s="138"/>
    </row>
    <row r="759" spans="2:28" s="56" customFormat="1" ht="56.25">
      <c r="B759" s="113"/>
      <c r="C759" s="43" t="s">
        <v>300</v>
      </c>
      <c r="D759" s="110">
        <v>934</v>
      </c>
      <c r="E759" s="44" t="s">
        <v>51</v>
      </c>
      <c r="F759" s="44" t="s">
        <v>51</v>
      </c>
      <c r="G759" s="57">
        <v>6700000000</v>
      </c>
      <c r="H759" s="44"/>
      <c r="I759" s="136">
        <f t="shared" si="383"/>
        <v>100000</v>
      </c>
      <c r="J759" s="136">
        <f>J760</f>
        <v>100000</v>
      </c>
      <c r="K759" s="136">
        <f t="shared" si="403"/>
        <v>0</v>
      </c>
      <c r="L759" s="137">
        <f t="shared" ref="L759:U761" si="410">L760</f>
        <v>100000</v>
      </c>
      <c r="M759" s="137">
        <f t="shared" si="410"/>
        <v>0</v>
      </c>
      <c r="N759" s="137">
        <f t="shared" si="410"/>
        <v>0</v>
      </c>
      <c r="O759" s="136">
        <f t="shared" si="410"/>
        <v>0</v>
      </c>
      <c r="P759" s="136">
        <f t="shared" si="410"/>
        <v>0</v>
      </c>
      <c r="Q759" s="136">
        <f t="shared" si="410"/>
        <v>0</v>
      </c>
      <c r="R759" s="136">
        <f t="shared" si="410"/>
        <v>0</v>
      </c>
      <c r="S759" s="136">
        <f t="shared" si="410"/>
        <v>0</v>
      </c>
      <c r="T759" s="136">
        <f t="shared" si="410"/>
        <v>0</v>
      </c>
      <c r="U759" s="136">
        <f t="shared" si="410"/>
        <v>0</v>
      </c>
      <c r="V759" s="136">
        <f t="shared" ref="V759:AE761" si="411">V760</f>
        <v>0</v>
      </c>
      <c r="W759" s="136">
        <f t="shared" si="411"/>
        <v>0</v>
      </c>
      <c r="X759" s="136">
        <f t="shared" si="411"/>
        <v>0</v>
      </c>
      <c r="Y759" s="136">
        <f t="shared" si="411"/>
        <v>0</v>
      </c>
      <c r="Z759" s="136">
        <f t="shared" si="411"/>
        <v>0</v>
      </c>
      <c r="AA759" s="136">
        <f t="shared" si="411"/>
        <v>0</v>
      </c>
      <c r="AB759" s="138">
        <f t="shared" si="411"/>
        <v>0</v>
      </c>
    </row>
    <row r="760" spans="2:28" s="56" customFormat="1" ht="37.5">
      <c r="B760" s="113"/>
      <c r="C760" s="43" t="s">
        <v>301</v>
      </c>
      <c r="D760" s="110">
        <v>934</v>
      </c>
      <c r="E760" s="44" t="s">
        <v>51</v>
      </c>
      <c r="F760" s="44" t="s">
        <v>51</v>
      </c>
      <c r="G760" s="57">
        <v>6710000000</v>
      </c>
      <c r="H760" s="44"/>
      <c r="I760" s="136">
        <f t="shared" si="383"/>
        <v>100000</v>
      </c>
      <c r="J760" s="136">
        <f>J761</f>
        <v>100000</v>
      </c>
      <c r="K760" s="136">
        <f t="shared" si="403"/>
        <v>0</v>
      </c>
      <c r="L760" s="137">
        <f t="shared" si="410"/>
        <v>100000</v>
      </c>
      <c r="M760" s="137">
        <f t="shared" si="410"/>
        <v>0</v>
      </c>
      <c r="N760" s="137">
        <f t="shared" si="410"/>
        <v>0</v>
      </c>
      <c r="O760" s="136">
        <f t="shared" si="410"/>
        <v>0</v>
      </c>
      <c r="P760" s="136">
        <f t="shared" si="410"/>
        <v>0</v>
      </c>
      <c r="Q760" s="136">
        <f t="shared" si="410"/>
        <v>0</v>
      </c>
      <c r="R760" s="136">
        <f t="shared" si="410"/>
        <v>0</v>
      </c>
      <c r="S760" s="136">
        <f t="shared" si="410"/>
        <v>0</v>
      </c>
      <c r="T760" s="136">
        <f t="shared" si="410"/>
        <v>0</v>
      </c>
      <c r="U760" s="136">
        <f t="shared" si="410"/>
        <v>0</v>
      </c>
      <c r="V760" s="136">
        <f t="shared" si="411"/>
        <v>0</v>
      </c>
      <c r="W760" s="136">
        <f t="shared" si="411"/>
        <v>0</v>
      </c>
      <c r="X760" s="136">
        <f t="shared" si="411"/>
        <v>0</v>
      </c>
      <c r="Y760" s="136">
        <f t="shared" si="411"/>
        <v>0</v>
      </c>
      <c r="Z760" s="136">
        <f t="shared" si="411"/>
        <v>0</v>
      </c>
      <c r="AA760" s="136">
        <f t="shared" si="411"/>
        <v>0</v>
      </c>
      <c r="AB760" s="138">
        <f t="shared" si="411"/>
        <v>0</v>
      </c>
    </row>
    <row r="761" spans="2:28" s="56" customFormat="1">
      <c r="B761" s="113"/>
      <c r="C761" s="43" t="s">
        <v>302</v>
      </c>
      <c r="D761" s="110">
        <v>934</v>
      </c>
      <c r="E761" s="44" t="s">
        <v>51</v>
      </c>
      <c r="F761" s="44" t="s">
        <v>51</v>
      </c>
      <c r="G761" s="57">
        <v>6710010220</v>
      </c>
      <c r="H761" s="44"/>
      <c r="I761" s="136">
        <f t="shared" si="383"/>
        <v>100000</v>
      </c>
      <c r="J761" s="136">
        <f>J762</f>
        <v>100000</v>
      </c>
      <c r="K761" s="136">
        <f t="shared" si="403"/>
        <v>0</v>
      </c>
      <c r="L761" s="137">
        <f t="shared" si="410"/>
        <v>100000</v>
      </c>
      <c r="M761" s="137">
        <f t="shared" si="410"/>
        <v>0</v>
      </c>
      <c r="N761" s="137">
        <f t="shared" si="410"/>
        <v>0</v>
      </c>
      <c r="O761" s="136">
        <f t="shared" si="410"/>
        <v>0</v>
      </c>
      <c r="P761" s="136">
        <f t="shared" si="410"/>
        <v>0</v>
      </c>
      <c r="Q761" s="136">
        <f t="shared" si="410"/>
        <v>0</v>
      </c>
      <c r="R761" s="136">
        <f t="shared" si="410"/>
        <v>0</v>
      </c>
      <c r="S761" s="136">
        <f t="shared" si="410"/>
        <v>0</v>
      </c>
      <c r="T761" s="136">
        <f t="shared" si="410"/>
        <v>0</v>
      </c>
      <c r="U761" s="136">
        <f t="shared" si="410"/>
        <v>0</v>
      </c>
      <c r="V761" s="136">
        <f t="shared" si="411"/>
        <v>0</v>
      </c>
      <c r="W761" s="136">
        <f t="shared" si="411"/>
        <v>0</v>
      </c>
      <c r="X761" s="136">
        <f t="shared" si="411"/>
        <v>0</v>
      </c>
      <c r="Y761" s="136">
        <f t="shared" si="411"/>
        <v>0</v>
      </c>
      <c r="Z761" s="136">
        <f t="shared" si="411"/>
        <v>0</v>
      </c>
      <c r="AA761" s="136">
        <f t="shared" si="411"/>
        <v>0</v>
      </c>
      <c r="AB761" s="138">
        <f t="shared" si="411"/>
        <v>0</v>
      </c>
    </row>
    <row r="762" spans="2:28" s="56" customFormat="1" ht="37.5">
      <c r="B762" s="113"/>
      <c r="C762" s="43" t="s">
        <v>100</v>
      </c>
      <c r="D762" s="110">
        <v>934</v>
      </c>
      <c r="E762" s="44" t="s">
        <v>51</v>
      </c>
      <c r="F762" s="44" t="s">
        <v>51</v>
      </c>
      <c r="G762" s="57">
        <v>6710010220</v>
      </c>
      <c r="H762" s="44" t="s">
        <v>101</v>
      </c>
      <c r="I762" s="136">
        <f t="shared" si="383"/>
        <v>100000</v>
      </c>
      <c r="J762" s="136">
        <v>100000</v>
      </c>
      <c r="K762" s="136">
        <f t="shared" si="403"/>
        <v>0</v>
      </c>
      <c r="L762" s="137">
        <v>100000</v>
      </c>
      <c r="M762" s="137"/>
      <c r="N762" s="137"/>
      <c r="O762" s="136"/>
      <c r="P762" s="136"/>
      <c r="Q762" s="136"/>
      <c r="R762" s="136"/>
      <c r="S762" s="136"/>
      <c r="T762" s="136"/>
      <c r="U762" s="136"/>
      <c r="V762" s="136"/>
      <c r="W762" s="136"/>
      <c r="X762" s="136"/>
      <c r="Y762" s="136"/>
      <c r="Z762" s="136"/>
      <c r="AA762" s="136"/>
      <c r="AB762" s="138"/>
    </row>
    <row r="763" spans="2:28" s="56" customFormat="1" ht="93.6" customHeight="1">
      <c r="B763" s="113"/>
      <c r="C763" s="43" t="s">
        <v>312</v>
      </c>
      <c r="D763" s="110">
        <v>934</v>
      </c>
      <c r="E763" s="44" t="s">
        <v>51</v>
      </c>
      <c r="F763" s="44" t="s">
        <v>51</v>
      </c>
      <c r="G763" s="57">
        <v>6900000000</v>
      </c>
      <c r="H763" s="44"/>
      <c r="I763" s="136">
        <f t="shared" si="383"/>
        <v>110000</v>
      </c>
      <c r="J763" s="136">
        <f>J764</f>
        <v>110000</v>
      </c>
      <c r="K763" s="136">
        <f t="shared" si="403"/>
        <v>0</v>
      </c>
      <c r="L763" s="137">
        <f t="shared" ref="L763:U765" si="412">L764</f>
        <v>110000</v>
      </c>
      <c r="M763" s="137">
        <f t="shared" si="412"/>
        <v>0</v>
      </c>
      <c r="N763" s="137">
        <f t="shared" si="412"/>
        <v>0</v>
      </c>
      <c r="O763" s="136">
        <f t="shared" si="412"/>
        <v>0</v>
      </c>
      <c r="P763" s="136">
        <f t="shared" si="412"/>
        <v>0</v>
      </c>
      <c r="Q763" s="136">
        <f t="shared" si="412"/>
        <v>0</v>
      </c>
      <c r="R763" s="136">
        <f t="shared" si="412"/>
        <v>0</v>
      </c>
      <c r="S763" s="136">
        <f t="shared" si="412"/>
        <v>0</v>
      </c>
      <c r="T763" s="136">
        <f t="shared" si="412"/>
        <v>0</v>
      </c>
      <c r="U763" s="136">
        <f t="shared" si="412"/>
        <v>0</v>
      </c>
      <c r="V763" s="136">
        <f t="shared" ref="V763:AE765" si="413">V764</f>
        <v>0</v>
      </c>
      <c r="W763" s="136">
        <f t="shared" si="413"/>
        <v>0</v>
      </c>
      <c r="X763" s="136">
        <f t="shared" si="413"/>
        <v>0</v>
      </c>
      <c r="Y763" s="136">
        <f t="shared" si="413"/>
        <v>0</v>
      </c>
      <c r="Z763" s="136">
        <f t="shared" si="413"/>
        <v>0</v>
      </c>
      <c r="AA763" s="136">
        <f t="shared" si="413"/>
        <v>0</v>
      </c>
      <c r="AB763" s="138">
        <f t="shared" si="413"/>
        <v>0</v>
      </c>
    </row>
    <row r="764" spans="2:28" s="56" customFormat="1" ht="37.5">
      <c r="B764" s="113"/>
      <c r="C764" s="43" t="s">
        <v>313</v>
      </c>
      <c r="D764" s="110">
        <v>934</v>
      </c>
      <c r="E764" s="44" t="s">
        <v>51</v>
      </c>
      <c r="F764" s="44" t="s">
        <v>51</v>
      </c>
      <c r="G764" s="57">
        <v>6910000000</v>
      </c>
      <c r="H764" s="44"/>
      <c r="I764" s="136">
        <f t="shared" si="383"/>
        <v>110000</v>
      </c>
      <c r="J764" s="136">
        <f>J765</f>
        <v>110000</v>
      </c>
      <c r="K764" s="136">
        <f t="shared" si="403"/>
        <v>0</v>
      </c>
      <c r="L764" s="137">
        <f t="shared" si="412"/>
        <v>110000</v>
      </c>
      <c r="M764" s="137">
        <f t="shared" si="412"/>
        <v>0</v>
      </c>
      <c r="N764" s="137">
        <f t="shared" si="412"/>
        <v>0</v>
      </c>
      <c r="O764" s="136">
        <f t="shared" si="412"/>
        <v>0</v>
      </c>
      <c r="P764" s="136">
        <f t="shared" si="412"/>
        <v>0</v>
      </c>
      <c r="Q764" s="136">
        <f t="shared" si="412"/>
        <v>0</v>
      </c>
      <c r="R764" s="136">
        <f t="shared" si="412"/>
        <v>0</v>
      </c>
      <c r="S764" s="136">
        <f t="shared" si="412"/>
        <v>0</v>
      </c>
      <c r="T764" s="136">
        <f t="shared" si="412"/>
        <v>0</v>
      </c>
      <c r="U764" s="136">
        <f t="shared" si="412"/>
        <v>0</v>
      </c>
      <c r="V764" s="136">
        <f t="shared" si="413"/>
        <v>0</v>
      </c>
      <c r="W764" s="136">
        <f t="shared" si="413"/>
        <v>0</v>
      </c>
      <c r="X764" s="136">
        <f t="shared" si="413"/>
        <v>0</v>
      </c>
      <c r="Y764" s="136">
        <f t="shared" si="413"/>
        <v>0</v>
      </c>
      <c r="Z764" s="136">
        <f t="shared" si="413"/>
        <v>0</v>
      </c>
      <c r="AA764" s="136">
        <f t="shared" si="413"/>
        <v>0</v>
      </c>
      <c r="AB764" s="138">
        <f t="shared" si="413"/>
        <v>0</v>
      </c>
    </row>
    <row r="765" spans="2:28" s="56" customFormat="1" ht="92.45" customHeight="1">
      <c r="B765" s="113"/>
      <c r="C765" s="43" t="s">
        <v>314</v>
      </c>
      <c r="D765" s="110">
        <v>934</v>
      </c>
      <c r="E765" s="44" t="s">
        <v>51</v>
      </c>
      <c r="F765" s="44" t="s">
        <v>51</v>
      </c>
      <c r="G765" s="57">
        <v>6910010500</v>
      </c>
      <c r="H765" s="44"/>
      <c r="I765" s="136">
        <f t="shared" si="383"/>
        <v>110000</v>
      </c>
      <c r="J765" s="136">
        <f>J766</f>
        <v>110000</v>
      </c>
      <c r="K765" s="136">
        <f t="shared" si="403"/>
        <v>0</v>
      </c>
      <c r="L765" s="137">
        <f t="shared" si="412"/>
        <v>110000</v>
      </c>
      <c r="M765" s="137">
        <f t="shared" si="412"/>
        <v>0</v>
      </c>
      <c r="N765" s="137">
        <f t="shared" si="412"/>
        <v>0</v>
      </c>
      <c r="O765" s="136">
        <f t="shared" si="412"/>
        <v>0</v>
      </c>
      <c r="P765" s="136">
        <f t="shared" si="412"/>
        <v>0</v>
      </c>
      <c r="Q765" s="136">
        <f t="shared" si="412"/>
        <v>0</v>
      </c>
      <c r="R765" s="136">
        <f t="shared" si="412"/>
        <v>0</v>
      </c>
      <c r="S765" s="136">
        <f t="shared" si="412"/>
        <v>0</v>
      </c>
      <c r="T765" s="136">
        <f t="shared" si="412"/>
        <v>0</v>
      </c>
      <c r="U765" s="136">
        <f t="shared" si="412"/>
        <v>0</v>
      </c>
      <c r="V765" s="136">
        <f t="shared" si="413"/>
        <v>0</v>
      </c>
      <c r="W765" s="136">
        <f t="shared" si="413"/>
        <v>0</v>
      </c>
      <c r="X765" s="136">
        <f t="shared" si="413"/>
        <v>0</v>
      </c>
      <c r="Y765" s="136">
        <f t="shared" si="413"/>
        <v>0</v>
      </c>
      <c r="Z765" s="136">
        <f t="shared" si="413"/>
        <v>0</v>
      </c>
      <c r="AA765" s="136">
        <f t="shared" si="413"/>
        <v>0</v>
      </c>
      <c r="AB765" s="138">
        <f t="shared" si="413"/>
        <v>0</v>
      </c>
    </row>
    <row r="766" spans="2:28" s="56" customFormat="1" ht="37.5">
      <c r="B766" s="113"/>
      <c r="C766" s="43" t="s">
        <v>100</v>
      </c>
      <c r="D766" s="110">
        <v>934</v>
      </c>
      <c r="E766" s="44" t="s">
        <v>51</v>
      </c>
      <c r="F766" s="44" t="s">
        <v>51</v>
      </c>
      <c r="G766" s="57">
        <v>6910010500</v>
      </c>
      <c r="H766" s="44" t="s">
        <v>101</v>
      </c>
      <c r="I766" s="136">
        <f t="shared" si="383"/>
        <v>110000</v>
      </c>
      <c r="J766" s="136">
        <v>110000</v>
      </c>
      <c r="K766" s="136">
        <f t="shared" si="403"/>
        <v>0</v>
      </c>
      <c r="L766" s="137">
        <v>110000</v>
      </c>
      <c r="M766" s="137"/>
      <c r="N766" s="137"/>
      <c r="O766" s="136"/>
      <c r="P766" s="136"/>
      <c r="Q766" s="136"/>
      <c r="R766" s="136"/>
      <c r="S766" s="136"/>
      <c r="T766" s="136"/>
      <c r="U766" s="136"/>
      <c r="V766" s="136"/>
      <c r="W766" s="136"/>
      <c r="X766" s="136"/>
      <c r="Y766" s="136"/>
      <c r="Z766" s="136"/>
      <c r="AA766" s="136"/>
      <c r="AB766" s="138"/>
    </row>
    <row r="767" spans="2:28" s="56" customFormat="1" ht="37.5">
      <c r="B767" s="113"/>
      <c r="C767" s="43" t="s">
        <v>324</v>
      </c>
      <c r="D767" s="110">
        <v>934</v>
      </c>
      <c r="E767" s="44" t="s">
        <v>51</v>
      </c>
      <c r="F767" s="44" t="s">
        <v>51</v>
      </c>
      <c r="G767" s="57">
        <v>7100000000</v>
      </c>
      <c r="H767" s="44"/>
      <c r="I767" s="136">
        <f t="shared" si="383"/>
        <v>1246000</v>
      </c>
      <c r="J767" s="136">
        <f>J768</f>
        <v>1246000</v>
      </c>
      <c r="K767" s="136">
        <f t="shared" si="403"/>
        <v>0</v>
      </c>
      <c r="L767" s="137">
        <f t="shared" ref="L767:U768" si="414">L768</f>
        <v>996000</v>
      </c>
      <c r="M767" s="137">
        <f t="shared" si="414"/>
        <v>0</v>
      </c>
      <c r="N767" s="137">
        <f t="shared" si="414"/>
        <v>0</v>
      </c>
      <c r="O767" s="136">
        <f t="shared" si="414"/>
        <v>0</v>
      </c>
      <c r="P767" s="136">
        <f t="shared" si="414"/>
        <v>0</v>
      </c>
      <c r="Q767" s="136">
        <f t="shared" si="414"/>
        <v>0</v>
      </c>
      <c r="R767" s="136">
        <f t="shared" si="414"/>
        <v>0</v>
      </c>
      <c r="S767" s="136">
        <f t="shared" si="414"/>
        <v>0</v>
      </c>
      <c r="T767" s="136">
        <f t="shared" si="414"/>
        <v>0</v>
      </c>
      <c r="U767" s="136">
        <f t="shared" si="414"/>
        <v>0</v>
      </c>
      <c r="V767" s="136">
        <f t="shared" ref="V767:AE768" si="415">V768</f>
        <v>250000</v>
      </c>
      <c r="W767" s="136">
        <f t="shared" si="415"/>
        <v>0</v>
      </c>
      <c r="X767" s="136">
        <f t="shared" si="415"/>
        <v>0</v>
      </c>
      <c r="Y767" s="136">
        <f t="shared" si="415"/>
        <v>0</v>
      </c>
      <c r="Z767" s="136">
        <f t="shared" si="415"/>
        <v>0</v>
      </c>
      <c r="AA767" s="136">
        <f t="shared" si="415"/>
        <v>0</v>
      </c>
      <c r="AB767" s="138">
        <f t="shared" si="415"/>
        <v>0</v>
      </c>
    </row>
    <row r="768" spans="2:28" s="56" customFormat="1" ht="56.25">
      <c r="B768" s="113"/>
      <c r="C768" s="43" t="s">
        <v>325</v>
      </c>
      <c r="D768" s="110">
        <v>934</v>
      </c>
      <c r="E768" s="44" t="s">
        <v>51</v>
      </c>
      <c r="F768" s="44" t="s">
        <v>51</v>
      </c>
      <c r="G768" s="57">
        <v>7110000000</v>
      </c>
      <c r="H768" s="44"/>
      <c r="I768" s="136">
        <f t="shared" si="383"/>
        <v>1246000</v>
      </c>
      <c r="J768" s="136">
        <f>J769</f>
        <v>1246000</v>
      </c>
      <c r="K768" s="136">
        <f t="shared" si="403"/>
        <v>0</v>
      </c>
      <c r="L768" s="137">
        <f t="shared" si="414"/>
        <v>996000</v>
      </c>
      <c r="M768" s="137">
        <f t="shared" si="414"/>
        <v>0</v>
      </c>
      <c r="N768" s="137">
        <f t="shared" si="414"/>
        <v>0</v>
      </c>
      <c r="O768" s="136">
        <f t="shared" si="414"/>
        <v>0</v>
      </c>
      <c r="P768" s="136">
        <f t="shared" si="414"/>
        <v>0</v>
      </c>
      <c r="Q768" s="136">
        <f t="shared" si="414"/>
        <v>0</v>
      </c>
      <c r="R768" s="136">
        <f t="shared" si="414"/>
        <v>0</v>
      </c>
      <c r="S768" s="136">
        <f t="shared" si="414"/>
        <v>0</v>
      </c>
      <c r="T768" s="136">
        <f t="shared" si="414"/>
        <v>0</v>
      </c>
      <c r="U768" s="136">
        <f t="shared" si="414"/>
        <v>0</v>
      </c>
      <c r="V768" s="136">
        <f t="shared" si="415"/>
        <v>250000</v>
      </c>
      <c r="W768" s="136">
        <f t="shared" si="415"/>
        <v>0</v>
      </c>
      <c r="X768" s="136">
        <f t="shared" si="415"/>
        <v>0</v>
      </c>
      <c r="Y768" s="136">
        <f t="shared" si="415"/>
        <v>0</v>
      </c>
      <c r="Z768" s="136">
        <f t="shared" si="415"/>
        <v>0</v>
      </c>
      <c r="AA768" s="136">
        <f t="shared" si="415"/>
        <v>0</v>
      </c>
      <c r="AB768" s="138">
        <f t="shared" si="415"/>
        <v>0</v>
      </c>
    </row>
    <row r="769" spans="2:28" s="56" customFormat="1" ht="37.5">
      <c r="B769" s="113"/>
      <c r="C769" s="43" t="s">
        <v>326</v>
      </c>
      <c r="D769" s="110">
        <v>934</v>
      </c>
      <c r="E769" s="44" t="s">
        <v>51</v>
      </c>
      <c r="F769" s="44" t="s">
        <v>51</v>
      </c>
      <c r="G769" s="57">
        <v>7110010610</v>
      </c>
      <c r="H769" s="44"/>
      <c r="I769" s="136">
        <f t="shared" si="383"/>
        <v>1246000</v>
      </c>
      <c r="J769" s="136">
        <f>J771+J770</f>
        <v>1246000</v>
      </c>
      <c r="K769" s="136">
        <f t="shared" si="403"/>
        <v>0</v>
      </c>
      <c r="L769" s="137">
        <f t="shared" ref="L769:Z769" si="416">L771</f>
        <v>996000</v>
      </c>
      <c r="M769" s="137">
        <f t="shared" si="416"/>
        <v>0</v>
      </c>
      <c r="N769" s="137">
        <f t="shared" si="416"/>
        <v>0</v>
      </c>
      <c r="O769" s="136">
        <f t="shared" si="416"/>
        <v>0</v>
      </c>
      <c r="P769" s="136">
        <f t="shared" si="416"/>
        <v>0</v>
      </c>
      <c r="Q769" s="136">
        <f t="shared" si="416"/>
        <v>0</v>
      </c>
      <c r="R769" s="136">
        <f t="shared" si="416"/>
        <v>0</v>
      </c>
      <c r="S769" s="136">
        <f t="shared" si="416"/>
        <v>0</v>
      </c>
      <c r="T769" s="136">
        <f t="shared" si="416"/>
        <v>0</v>
      </c>
      <c r="U769" s="136">
        <f t="shared" si="416"/>
        <v>0</v>
      </c>
      <c r="V769" s="136">
        <f t="shared" si="416"/>
        <v>250000</v>
      </c>
      <c r="W769" s="136">
        <f t="shared" si="416"/>
        <v>0</v>
      </c>
      <c r="X769" s="136">
        <f t="shared" si="416"/>
        <v>0</v>
      </c>
      <c r="Y769" s="136">
        <f t="shared" si="416"/>
        <v>0</v>
      </c>
      <c r="Z769" s="136">
        <f t="shared" si="416"/>
        <v>0</v>
      </c>
      <c r="AA769" s="136">
        <f>AA771+AA770</f>
        <v>0</v>
      </c>
      <c r="AB769" s="138">
        <f>AB771</f>
        <v>0</v>
      </c>
    </row>
    <row r="770" spans="2:28" s="56" customFormat="1" ht="75">
      <c r="B770" s="113"/>
      <c r="C770" s="43" t="s">
        <v>97</v>
      </c>
      <c r="D770" s="110">
        <v>934</v>
      </c>
      <c r="E770" s="44" t="s">
        <v>51</v>
      </c>
      <c r="F770" s="44" t="s">
        <v>51</v>
      </c>
      <c r="G770" s="57">
        <v>7110010610</v>
      </c>
      <c r="H770" s="44" t="s">
        <v>98</v>
      </c>
      <c r="I770" s="136">
        <f t="shared" si="383"/>
        <v>10482.4</v>
      </c>
      <c r="J770" s="136">
        <v>10482.4</v>
      </c>
      <c r="K770" s="136">
        <f t="shared" si="403"/>
        <v>0</v>
      </c>
      <c r="L770" s="137"/>
      <c r="M770" s="137"/>
      <c r="N770" s="137"/>
      <c r="O770" s="136"/>
      <c r="P770" s="136"/>
      <c r="Q770" s="136"/>
      <c r="R770" s="136"/>
      <c r="S770" s="136"/>
      <c r="T770" s="136"/>
      <c r="U770" s="136"/>
      <c r="V770" s="136"/>
      <c r="W770" s="136"/>
      <c r="X770" s="136"/>
      <c r="Y770" s="136"/>
      <c r="Z770" s="136"/>
      <c r="AA770" s="136">
        <v>10482.4</v>
      </c>
      <c r="AB770" s="138"/>
    </row>
    <row r="771" spans="2:28" s="56" customFormat="1" ht="37.5">
      <c r="B771" s="113"/>
      <c r="C771" s="43" t="s">
        <v>100</v>
      </c>
      <c r="D771" s="110">
        <v>934</v>
      </c>
      <c r="E771" s="44" t="s">
        <v>51</v>
      </c>
      <c r="F771" s="44" t="s">
        <v>51</v>
      </c>
      <c r="G771" s="57">
        <v>7110010610</v>
      </c>
      <c r="H771" s="44" t="s">
        <v>101</v>
      </c>
      <c r="I771" s="136">
        <f t="shared" si="383"/>
        <v>1235517.6000000001</v>
      </c>
      <c r="J771" s="136">
        <v>1235517.6000000001</v>
      </c>
      <c r="K771" s="136">
        <f t="shared" si="403"/>
        <v>0</v>
      </c>
      <c r="L771" s="137">
        <v>996000</v>
      </c>
      <c r="M771" s="137"/>
      <c r="N771" s="137"/>
      <c r="O771" s="136"/>
      <c r="P771" s="136"/>
      <c r="Q771" s="136"/>
      <c r="R771" s="136"/>
      <c r="S771" s="136"/>
      <c r="T771" s="136"/>
      <c r="U771" s="136"/>
      <c r="V771" s="136">
        <v>250000</v>
      </c>
      <c r="W771" s="136"/>
      <c r="X771" s="136"/>
      <c r="Y771" s="136"/>
      <c r="Z771" s="136"/>
      <c r="AA771" s="136">
        <v>-10482.4</v>
      </c>
      <c r="AB771" s="138"/>
    </row>
    <row r="772" spans="2:28" s="56" customFormat="1" ht="37.5">
      <c r="B772" s="113"/>
      <c r="C772" s="43" t="s">
        <v>353</v>
      </c>
      <c r="D772" s="110">
        <v>934</v>
      </c>
      <c r="E772" s="44" t="s">
        <v>51</v>
      </c>
      <c r="F772" s="44" t="s">
        <v>51</v>
      </c>
      <c r="G772" s="57">
        <v>9900000000</v>
      </c>
      <c r="H772" s="44"/>
      <c r="I772" s="136">
        <f t="shared" si="383"/>
        <v>100000</v>
      </c>
      <c r="J772" s="136">
        <f>J773</f>
        <v>100000</v>
      </c>
      <c r="K772" s="136">
        <f t="shared" si="403"/>
        <v>0</v>
      </c>
      <c r="L772" s="137"/>
      <c r="M772" s="137"/>
      <c r="N772" s="137"/>
      <c r="O772" s="136">
        <f t="shared" ref="O772:AB773" si="417">O773</f>
        <v>100000</v>
      </c>
      <c r="P772" s="136">
        <f t="shared" si="417"/>
        <v>0</v>
      </c>
      <c r="Q772" s="136">
        <f t="shared" si="417"/>
        <v>0</v>
      </c>
      <c r="R772" s="136">
        <f t="shared" si="417"/>
        <v>0</v>
      </c>
      <c r="S772" s="136">
        <f t="shared" si="417"/>
        <v>0</v>
      </c>
      <c r="T772" s="136">
        <f t="shared" si="417"/>
        <v>0</v>
      </c>
      <c r="U772" s="136">
        <f t="shared" si="417"/>
        <v>0</v>
      </c>
      <c r="V772" s="136">
        <f t="shared" si="417"/>
        <v>0</v>
      </c>
      <c r="W772" s="136">
        <f t="shared" si="417"/>
        <v>0</v>
      </c>
      <c r="X772" s="136">
        <f t="shared" si="417"/>
        <v>0</v>
      </c>
      <c r="Y772" s="136">
        <f t="shared" si="417"/>
        <v>0</v>
      </c>
      <c r="Z772" s="136">
        <f t="shared" si="417"/>
        <v>0</v>
      </c>
      <c r="AA772" s="136">
        <f t="shared" si="417"/>
        <v>0</v>
      </c>
      <c r="AB772" s="138">
        <f t="shared" si="417"/>
        <v>0</v>
      </c>
    </row>
    <row r="773" spans="2:28" s="56" customFormat="1" ht="37.5">
      <c r="B773" s="113"/>
      <c r="C773" s="43" t="s">
        <v>355</v>
      </c>
      <c r="D773" s="110">
        <v>934</v>
      </c>
      <c r="E773" s="44" t="s">
        <v>51</v>
      </c>
      <c r="F773" s="44" t="s">
        <v>51</v>
      </c>
      <c r="G773" s="57">
        <v>9900010150</v>
      </c>
      <c r="H773" s="44"/>
      <c r="I773" s="136">
        <f t="shared" si="383"/>
        <v>100000</v>
      </c>
      <c r="J773" s="136">
        <f>J774</f>
        <v>100000</v>
      </c>
      <c r="K773" s="136">
        <f t="shared" si="403"/>
        <v>0</v>
      </c>
      <c r="L773" s="137"/>
      <c r="M773" s="137"/>
      <c r="N773" s="137"/>
      <c r="O773" s="136">
        <f t="shared" si="417"/>
        <v>100000</v>
      </c>
      <c r="P773" s="136">
        <f t="shared" si="417"/>
        <v>0</v>
      </c>
      <c r="Q773" s="136">
        <f t="shared" si="417"/>
        <v>0</v>
      </c>
      <c r="R773" s="136">
        <f t="shared" si="417"/>
        <v>0</v>
      </c>
      <c r="S773" s="136">
        <f t="shared" si="417"/>
        <v>0</v>
      </c>
      <c r="T773" s="136">
        <f t="shared" si="417"/>
        <v>0</v>
      </c>
      <c r="U773" s="136">
        <f t="shared" si="417"/>
        <v>0</v>
      </c>
      <c r="V773" s="136">
        <f t="shared" si="417"/>
        <v>0</v>
      </c>
      <c r="W773" s="136">
        <f t="shared" si="417"/>
        <v>0</v>
      </c>
      <c r="X773" s="136">
        <f t="shared" si="417"/>
        <v>0</v>
      </c>
      <c r="Y773" s="136">
        <f t="shared" si="417"/>
        <v>0</v>
      </c>
      <c r="Z773" s="136">
        <f t="shared" si="417"/>
        <v>0</v>
      </c>
      <c r="AA773" s="136">
        <f t="shared" si="417"/>
        <v>0</v>
      </c>
      <c r="AB773" s="138">
        <f t="shared" si="417"/>
        <v>0</v>
      </c>
    </row>
    <row r="774" spans="2:28" s="56" customFormat="1" ht="37.5">
      <c r="B774" s="113"/>
      <c r="C774" s="43" t="s">
        <v>100</v>
      </c>
      <c r="D774" s="110">
        <v>934</v>
      </c>
      <c r="E774" s="44" t="s">
        <v>51</v>
      </c>
      <c r="F774" s="44" t="s">
        <v>51</v>
      </c>
      <c r="G774" s="57">
        <v>9900010150</v>
      </c>
      <c r="H774" s="44" t="s">
        <v>101</v>
      </c>
      <c r="I774" s="136">
        <f t="shared" si="383"/>
        <v>100000</v>
      </c>
      <c r="J774" s="136">
        <v>100000</v>
      </c>
      <c r="K774" s="136">
        <f t="shared" si="403"/>
        <v>0</v>
      </c>
      <c r="L774" s="137"/>
      <c r="M774" s="137"/>
      <c r="N774" s="137"/>
      <c r="O774" s="136">
        <v>100000</v>
      </c>
      <c r="P774" s="136"/>
      <c r="Q774" s="136"/>
      <c r="R774" s="136"/>
      <c r="S774" s="136"/>
      <c r="T774" s="136"/>
      <c r="U774" s="136"/>
      <c r="V774" s="136"/>
      <c r="W774" s="136"/>
      <c r="X774" s="136"/>
      <c r="Y774" s="136"/>
      <c r="Z774" s="136"/>
      <c r="AA774" s="136"/>
      <c r="AB774" s="138"/>
    </row>
    <row r="775" spans="2:28" s="56" customFormat="1">
      <c r="B775" s="113"/>
      <c r="C775" s="43" t="s">
        <v>56</v>
      </c>
      <c r="D775" s="110">
        <v>934</v>
      </c>
      <c r="E775" s="44" t="s">
        <v>51</v>
      </c>
      <c r="F775" s="44" t="s">
        <v>32</v>
      </c>
      <c r="G775" s="57"/>
      <c r="H775" s="44"/>
      <c r="I775" s="136">
        <f t="shared" si="383"/>
        <v>2596700</v>
      </c>
      <c r="J775" s="136">
        <f>J776</f>
        <v>2578416.71</v>
      </c>
      <c r="K775" s="136">
        <f t="shared" si="403"/>
        <v>18283.290000000037</v>
      </c>
      <c r="L775" s="137">
        <f t="shared" ref="L775:U777" si="418">L776</f>
        <v>2228800</v>
      </c>
      <c r="M775" s="137">
        <f t="shared" si="418"/>
        <v>0</v>
      </c>
      <c r="N775" s="137">
        <f t="shared" si="418"/>
        <v>0</v>
      </c>
      <c r="O775" s="136">
        <f t="shared" si="418"/>
        <v>0</v>
      </c>
      <c r="P775" s="136">
        <f t="shared" si="418"/>
        <v>0</v>
      </c>
      <c r="Q775" s="136">
        <f t="shared" si="418"/>
        <v>0</v>
      </c>
      <c r="R775" s="136">
        <f t="shared" si="418"/>
        <v>0</v>
      </c>
      <c r="S775" s="136">
        <f t="shared" si="418"/>
        <v>333900</v>
      </c>
      <c r="T775" s="136">
        <f t="shared" si="418"/>
        <v>0</v>
      </c>
      <c r="U775" s="136">
        <f t="shared" si="418"/>
        <v>0</v>
      </c>
      <c r="V775" s="136">
        <f t="shared" ref="V775:AE777" si="419">V776</f>
        <v>0</v>
      </c>
      <c r="W775" s="136">
        <f t="shared" si="419"/>
        <v>0</v>
      </c>
      <c r="X775" s="136">
        <f t="shared" si="419"/>
        <v>35000</v>
      </c>
      <c r="Y775" s="136">
        <f t="shared" si="419"/>
        <v>-1000</v>
      </c>
      <c r="Z775" s="136">
        <f t="shared" si="419"/>
        <v>0</v>
      </c>
      <c r="AA775" s="136">
        <f t="shared" si="419"/>
        <v>0</v>
      </c>
      <c r="AB775" s="138">
        <f t="shared" si="419"/>
        <v>0</v>
      </c>
    </row>
    <row r="776" spans="2:28" s="56" customFormat="1" ht="37.5">
      <c r="B776" s="113"/>
      <c r="C776" s="43" t="s">
        <v>94</v>
      </c>
      <c r="D776" s="110">
        <v>934</v>
      </c>
      <c r="E776" s="44" t="s">
        <v>51</v>
      </c>
      <c r="F776" s="44" t="s">
        <v>32</v>
      </c>
      <c r="G776" s="57">
        <v>5000000000</v>
      </c>
      <c r="H776" s="44"/>
      <c r="I776" s="136">
        <f t="shared" ref="I776:I818" si="420">SUM(L776:AB776)</f>
        <v>2596700</v>
      </c>
      <c r="J776" s="136">
        <f>J777</f>
        <v>2578416.71</v>
      </c>
      <c r="K776" s="136">
        <f t="shared" si="403"/>
        <v>18283.290000000037</v>
      </c>
      <c r="L776" s="137">
        <f t="shared" si="418"/>
        <v>2228800</v>
      </c>
      <c r="M776" s="137">
        <f t="shared" si="418"/>
        <v>0</v>
      </c>
      <c r="N776" s="137">
        <f t="shared" si="418"/>
        <v>0</v>
      </c>
      <c r="O776" s="136">
        <f t="shared" si="418"/>
        <v>0</v>
      </c>
      <c r="P776" s="136">
        <f t="shared" si="418"/>
        <v>0</v>
      </c>
      <c r="Q776" s="136">
        <f t="shared" si="418"/>
        <v>0</v>
      </c>
      <c r="R776" s="136">
        <f t="shared" si="418"/>
        <v>0</v>
      </c>
      <c r="S776" s="136">
        <f t="shared" si="418"/>
        <v>333900</v>
      </c>
      <c r="T776" s="136">
        <f t="shared" si="418"/>
        <v>0</v>
      </c>
      <c r="U776" s="136">
        <f t="shared" si="418"/>
        <v>0</v>
      </c>
      <c r="V776" s="136">
        <f t="shared" si="419"/>
        <v>0</v>
      </c>
      <c r="W776" s="136">
        <f t="shared" si="419"/>
        <v>0</v>
      </c>
      <c r="X776" s="136">
        <f t="shared" si="419"/>
        <v>35000</v>
      </c>
      <c r="Y776" s="136">
        <f t="shared" si="419"/>
        <v>-1000</v>
      </c>
      <c r="Z776" s="136">
        <f t="shared" si="419"/>
        <v>0</v>
      </c>
      <c r="AA776" s="136">
        <f t="shared" si="419"/>
        <v>0</v>
      </c>
      <c r="AB776" s="138">
        <f t="shared" si="419"/>
        <v>0</v>
      </c>
    </row>
    <row r="777" spans="2:28" s="56" customFormat="1" ht="37.5">
      <c r="B777" s="113"/>
      <c r="C777" s="43" t="s">
        <v>102</v>
      </c>
      <c r="D777" s="110">
        <v>934</v>
      </c>
      <c r="E777" s="44" t="s">
        <v>51</v>
      </c>
      <c r="F777" s="44" t="s">
        <v>32</v>
      </c>
      <c r="G777" s="57">
        <v>5020000000</v>
      </c>
      <c r="H777" s="44"/>
      <c r="I777" s="136">
        <f t="shared" si="420"/>
        <v>2596700</v>
      </c>
      <c r="J777" s="136">
        <f>J778</f>
        <v>2578416.71</v>
      </c>
      <c r="K777" s="136">
        <f t="shared" si="403"/>
        <v>18283.290000000037</v>
      </c>
      <c r="L777" s="137">
        <f t="shared" si="418"/>
        <v>2228800</v>
      </c>
      <c r="M777" s="137">
        <f t="shared" si="418"/>
        <v>0</v>
      </c>
      <c r="N777" s="137">
        <f t="shared" si="418"/>
        <v>0</v>
      </c>
      <c r="O777" s="136">
        <f t="shared" si="418"/>
        <v>0</v>
      </c>
      <c r="P777" s="136">
        <f t="shared" si="418"/>
        <v>0</v>
      </c>
      <c r="Q777" s="136">
        <f t="shared" si="418"/>
        <v>0</v>
      </c>
      <c r="R777" s="136">
        <f t="shared" si="418"/>
        <v>0</v>
      </c>
      <c r="S777" s="136">
        <f t="shared" si="418"/>
        <v>333900</v>
      </c>
      <c r="T777" s="136">
        <f t="shared" si="418"/>
        <v>0</v>
      </c>
      <c r="U777" s="136">
        <f t="shared" si="418"/>
        <v>0</v>
      </c>
      <c r="V777" s="136">
        <f t="shared" si="419"/>
        <v>0</v>
      </c>
      <c r="W777" s="136">
        <f t="shared" si="419"/>
        <v>0</v>
      </c>
      <c r="X777" s="136">
        <f t="shared" si="419"/>
        <v>35000</v>
      </c>
      <c r="Y777" s="136">
        <f t="shared" si="419"/>
        <v>-1000</v>
      </c>
      <c r="Z777" s="136">
        <f t="shared" si="419"/>
        <v>0</v>
      </c>
      <c r="AA777" s="136">
        <f t="shared" si="419"/>
        <v>0</v>
      </c>
      <c r="AB777" s="138">
        <f t="shared" si="419"/>
        <v>0</v>
      </c>
    </row>
    <row r="778" spans="2:28" s="56" customFormat="1" ht="37.5">
      <c r="B778" s="113"/>
      <c r="C778" s="43" t="s">
        <v>416</v>
      </c>
      <c r="D778" s="110">
        <v>934</v>
      </c>
      <c r="E778" s="44" t="s">
        <v>51</v>
      </c>
      <c r="F778" s="44" t="s">
        <v>32</v>
      </c>
      <c r="G778" s="57">
        <v>5020000190</v>
      </c>
      <c r="H778" s="44"/>
      <c r="I778" s="136">
        <f t="shared" si="420"/>
        <v>2596700</v>
      </c>
      <c r="J778" s="136">
        <f>J779+J780</f>
        <v>2578416.71</v>
      </c>
      <c r="K778" s="136">
        <f t="shared" si="403"/>
        <v>18283.290000000037</v>
      </c>
      <c r="L778" s="137">
        <f t="shared" ref="L778:AB778" si="421">L779+L780</f>
        <v>2228800</v>
      </c>
      <c r="M778" s="137">
        <f t="shared" si="421"/>
        <v>0</v>
      </c>
      <c r="N778" s="137">
        <f t="shared" si="421"/>
        <v>0</v>
      </c>
      <c r="O778" s="136">
        <f t="shared" si="421"/>
        <v>0</v>
      </c>
      <c r="P778" s="136">
        <f t="shared" si="421"/>
        <v>0</v>
      </c>
      <c r="Q778" s="136">
        <f t="shared" si="421"/>
        <v>0</v>
      </c>
      <c r="R778" s="136">
        <f t="shared" si="421"/>
        <v>0</v>
      </c>
      <c r="S778" s="136">
        <f t="shared" si="421"/>
        <v>333900</v>
      </c>
      <c r="T778" s="136">
        <f t="shared" si="421"/>
        <v>0</v>
      </c>
      <c r="U778" s="136">
        <f t="shared" si="421"/>
        <v>0</v>
      </c>
      <c r="V778" s="136">
        <f t="shared" si="421"/>
        <v>0</v>
      </c>
      <c r="W778" s="136">
        <f t="shared" si="421"/>
        <v>0</v>
      </c>
      <c r="X778" s="136">
        <f t="shared" si="421"/>
        <v>35000</v>
      </c>
      <c r="Y778" s="136">
        <f t="shared" si="421"/>
        <v>-1000</v>
      </c>
      <c r="Z778" s="136">
        <f t="shared" si="421"/>
        <v>0</v>
      </c>
      <c r="AA778" s="136">
        <f t="shared" si="421"/>
        <v>0</v>
      </c>
      <c r="AB778" s="138">
        <f t="shared" si="421"/>
        <v>0</v>
      </c>
    </row>
    <row r="779" spans="2:28" s="56" customFormat="1" ht="75">
      <c r="B779" s="113"/>
      <c r="C779" s="43" t="s">
        <v>97</v>
      </c>
      <c r="D779" s="110">
        <v>934</v>
      </c>
      <c r="E779" s="44" t="s">
        <v>51</v>
      </c>
      <c r="F779" s="44" t="s">
        <v>32</v>
      </c>
      <c r="G779" s="57">
        <v>5020000190</v>
      </c>
      <c r="H779" s="44" t="s">
        <v>98</v>
      </c>
      <c r="I779" s="136">
        <f t="shared" si="420"/>
        <v>2596700</v>
      </c>
      <c r="J779" s="136">
        <v>2578416.71</v>
      </c>
      <c r="K779" s="136">
        <f t="shared" si="403"/>
        <v>18283.290000000037</v>
      </c>
      <c r="L779" s="137">
        <v>2227800</v>
      </c>
      <c r="M779" s="137"/>
      <c r="N779" s="137"/>
      <c r="O779" s="136"/>
      <c r="P779" s="136"/>
      <c r="Q779" s="136"/>
      <c r="R779" s="136"/>
      <c r="S779" s="136">
        <v>333900</v>
      </c>
      <c r="T779" s="136"/>
      <c r="U779" s="136"/>
      <c r="V779" s="136"/>
      <c r="W779" s="136"/>
      <c r="X779" s="136">
        <v>35000</v>
      </c>
      <c r="Y779" s="136"/>
      <c r="Z779" s="136"/>
      <c r="AA779" s="136"/>
      <c r="AB779" s="138"/>
    </row>
    <row r="780" spans="2:28" s="56" customFormat="1" hidden="1">
      <c r="B780" s="113"/>
      <c r="C780" s="43" t="s">
        <v>103</v>
      </c>
      <c r="D780" s="110">
        <v>934</v>
      </c>
      <c r="E780" s="44" t="s">
        <v>51</v>
      </c>
      <c r="F780" s="44" t="s">
        <v>32</v>
      </c>
      <c r="G780" s="57">
        <v>5020000190</v>
      </c>
      <c r="H780" s="44" t="s">
        <v>104</v>
      </c>
      <c r="I780" s="136">
        <f t="shared" si="420"/>
        <v>0</v>
      </c>
      <c r="J780" s="136"/>
      <c r="K780" s="136"/>
      <c r="L780" s="137">
        <v>1000</v>
      </c>
      <c r="M780" s="137"/>
      <c r="N780" s="137"/>
      <c r="O780" s="136"/>
      <c r="P780" s="136"/>
      <c r="Q780" s="136"/>
      <c r="R780" s="136"/>
      <c r="S780" s="136"/>
      <c r="T780" s="136"/>
      <c r="U780" s="136"/>
      <c r="V780" s="136"/>
      <c r="W780" s="136"/>
      <c r="X780" s="136"/>
      <c r="Y780" s="136">
        <v>-1000</v>
      </c>
      <c r="Z780" s="136"/>
      <c r="AA780" s="136"/>
      <c r="AB780" s="138"/>
    </row>
    <row r="781" spans="2:28" s="133" customFormat="1" ht="65.650000000000006" customHeight="1">
      <c r="B781" s="113" t="s">
        <v>210</v>
      </c>
      <c r="C781" s="68" t="s">
        <v>418</v>
      </c>
      <c r="D781" s="127">
        <v>953</v>
      </c>
      <c r="E781" s="83"/>
      <c r="F781" s="83"/>
      <c r="G781" s="74"/>
      <c r="H781" s="83"/>
      <c r="I781" s="130">
        <f t="shared" si="420"/>
        <v>99616500</v>
      </c>
      <c r="J781" s="130">
        <f>J788+J782</f>
        <v>94432912.519999996</v>
      </c>
      <c r="K781" s="130">
        <f>I781-J781</f>
        <v>5183587.4800000042</v>
      </c>
      <c r="L781" s="131">
        <f t="shared" ref="L781:AB781" si="422">L788+L782</f>
        <v>96398600</v>
      </c>
      <c r="M781" s="131">
        <f t="shared" si="422"/>
        <v>239500</v>
      </c>
      <c r="N781" s="131">
        <f t="shared" si="422"/>
        <v>0</v>
      </c>
      <c r="O781" s="130">
        <f t="shared" si="422"/>
        <v>0</v>
      </c>
      <c r="P781" s="130">
        <f t="shared" si="422"/>
        <v>0</v>
      </c>
      <c r="Q781" s="130">
        <f t="shared" si="422"/>
        <v>105300</v>
      </c>
      <c r="R781" s="130">
        <f t="shared" si="422"/>
        <v>0</v>
      </c>
      <c r="S781" s="130">
        <f t="shared" si="422"/>
        <v>1000000</v>
      </c>
      <c r="T781" s="130">
        <f t="shared" si="422"/>
        <v>0</v>
      </c>
      <c r="U781" s="130">
        <f t="shared" si="422"/>
        <v>0</v>
      </c>
      <c r="V781" s="130">
        <f t="shared" si="422"/>
        <v>0</v>
      </c>
      <c r="W781" s="130">
        <f t="shared" si="422"/>
        <v>0</v>
      </c>
      <c r="X781" s="130">
        <f t="shared" si="422"/>
        <v>0</v>
      </c>
      <c r="Y781" s="130">
        <f t="shared" si="422"/>
        <v>1873100</v>
      </c>
      <c r="Z781" s="130">
        <f t="shared" si="422"/>
        <v>0</v>
      </c>
      <c r="AA781" s="130">
        <f t="shared" si="422"/>
        <v>0</v>
      </c>
      <c r="AB781" s="132">
        <f t="shared" si="422"/>
        <v>0</v>
      </c>
    </row>
    <row r="782" spans="2:28" s="56" customFormat="1" hidden="1">
      <c r="B782" s="134"/>
      <c r="C782" s="43" t="s">
        <v>50</v>
      </c>
      <c r="D782" s="44">
        <v>953</v>
      </c>
      <c r="E782" s="44" t="s">
        <v>51</v>
      </c>
      <c r="F782" s="44" t="s">
        <v>79</v>
      </c>
      <c r="G782" s="57"/>
      <c r="H782" s="44"/>
      <c r="I782" s="136">
        <f t="shared" si="420"/>
        <v>0</v>
      </c>
      <c r="J782" s="136"/>
      <c r="K782" s="136"/>
      <c r="L782" s="137">
        <f t="shared" ref="L782:U786" si="423">L783</f>
        <v>40900</v>
      </c>
      <c r="M782" s="137">
        <f t="shared" si="423"/>
        <v>0</v>
      </c>
      <c r="N782" s="137">
        <f t="shared" si="423"/>
        <v>0</v>
      </c>
      <c r="O782" s="136">
        <f t="shared" si="423"/>
        <v>0</v>
      </c>
      <c r="P782" s="136">
        <f t="shared" si="423"/>
        <v>0</v>
      </c>
      <c r="Q782" s="136">
        <f t="shared" si="423"/>
        <v>105300</v>
      </c>
      <c r="R782" s="136">
        <f t="shared" si="423"/>
        <v>0</v>
      </c>
      <c r="S782" s="136">
        <f t="shared" si="423"/>
        <v>0</v>
      </c>
      <c r="T782" s="136">
        <f t="shared" si="423"/>
        <v>0</v>
      </c>
      <c r="U782" s="136">
        <f t="shared" si="423"/>
        <v>0</v>
      </c>
      <c r="V782" s="136">
        <f t="shared" ref="V782:AE786" si="424">V783</f>
        <v>0</v>
      </c>
      <c r="W782" s="136">
        <f t="shared" si="424"/>
        <v>0</v>
      </c>
      <c r="X782" s="136">
        <f t="shared" si="424"/>
        <v>0</v>
      </c>
      <c r="Y782" s="136">
        <f t="shared" si="424"/>
        <v>-146200</v>
      </c>
      <c r="Z782" s="136">
        <f t="shared" si="424"/>
        <v>0</v>
      </c>
      <c r="AA782" s="136">
        <f t="shared" si="424"/>
        <v>0</v>
      </c>
      <c r="AB782" s="138">
        <f t="shared" si="424"/>
        <v>0</v>
      </c>
    </row>
    <row r="783" spans="2:28" s="56" customFormat="1" hidden="1">
      <c r="B783" s="134"/>
      <c r="C783" s="43" t="s">
        <v>55</v>
      </c>
      <c r="D783" s="44">
        <v>953</v>
      </c>
      <c r="E783" s="44" t="s">
        <v>51</v>
      </c>
      <c r="F783" s="44" t="s">
        <v>51</v>
      </c>
      <c r="G783" s="57"/>
      <c r="H783" s="44"/>
      <c r="I783" s="136">
        <f t="shared" si="420"/>
        <v>0</v>
      </c>
      <c r="J783" s="136"/>
      <c r="K783" s="136"/>
      <c r="L783" s="137">
        <f t="shared" si="423"/>
        <v>40900</v>
      </c>
      <c r="M783" s="137">
        <f t="shared" si="423"/>
        <v>0</v>
      </c>
      <c r="N783" s="137">
        <f t="shared" si="423"/>
        <v>0</v>
      </c>
      <c r="O783" s="136">
        <f t="shared" si="423"/>
        <v>0</v>
      </c>
      <c r="P783" s="136">
        <f t="shared" si="423"/>
        <v>0</v>
      </c>
      <c r="Q783" s="136">
        <f t="shared" si="423"/>
        <v>105300</v>
      </c>
      <c r="R783" s="136">
        <f t="shared" si="423"/>
        <v>0</v>
      </c>
      <c r="S783" s="136">
        <f t="shared" si="423"/>
        <v>0</v>
      </c>
      <c r="T783" s="136">
        <f t="shared" si="423"/>
        <v>0</v>
      </c>
      <c r="U783" s="136">
        <f t="shared" si="423"/>
        <v>0</v>
      </c>
      <c r="V783" s="136">
        <f t="shared" si="424"/>
        <v>0</v>
      </c>
      <c r="W783" s="136">
        <f t="shared" si="424"/>
        <v>0</v>
      </c>
      <c r="X783" s="136">
        <f t="shared" si="424"/>
        <v>0</v>
      </c>
      <c r="Y783" s="136">
        <f t="shared" si="424"/>
        <v>-146200</v>
      </c>
      <c r="Z783" s="136">
        <f t="shared" si="424"/>
        <v>0</v>
      </c>
      <c r="AA783" s="136">
        <f t="shared" si="424"/>
        <v>0</v>
      </c>
      <c r="AB783" s="138">
        <f t="shared" si="424"/>
        <v>0</v>
      </c>
    </row>
    <row r="784" spans="2:28" s="56" customFormat="1" ht="37.5" hidden="1">
      <c r="B784" s="134"/>
      <c r="C784" s="43" t="s">
        <v>143</v>
      </c>
      <c r="D784" s="44">
        <v>953</v>
      </c>
      <c r="E784" s="44" t="s">
        <v>51</v>
      </c>
      <c r="F784" s="44" t="s">
        <v>51</v>
      </c>
      <c r="G784" s="57">
        <v>5400000000</v>
      </c>
      <c r="H784" s="44"/>
      <c r="I784" s="136">
        <f t="shared" si="420"/>
        <v>0</v>
      </c>
      <c r="J784" s="136"/>
      <c r="K784" s="136"/>
      <c r="L784" s="137">
        <f t="shared" si="423"/>
        <v>40900</v>
      </c>
      <c r="M784" s="137">
        <f t="shared" si="423"/>
        <v>0</v>
      </c>
      <c r="N784" s="137">
        <f t="shared" si="423"/>
        <v>0</v>
      </c>
      <c r="O784" s="136">
        <f t="shared" si="423"/>
        <v>0</v>
      </c>
      <c r="P784" s="136">
        <f t="shared" si="423"/>
        <v>0</v>
      </c>
      <c r="Q784" s="136">
        <f t="shared" si="423"/>
        <v>105300</v>
      </c>
      <c r="R784" s="136">
        <f t="shared" si="423"/>
        <v>0</v>
      </c>
      <c r="S784" s="136">
        <f t="shared" si="423"/>
        <v>0</v>
      </c>
      <c r="T784" s="136">
        <f t="shared" si="423"/>
        <v>0</v>
      </c>
      <c r="U784" s="136">
        <f t="shared" si="423"/>
        <v>0</v>
      </c>
      <c r="V784" s="136">
        <f t="shared" si="424"/>
        <v>0</v>
      </c>
      <c r="W784" s="136">
        <f t="shared" si="424"/>
        <v>0</v>
      </c>
      <c r="X784" s="136">
        <f t="shared" si="424"/>
        <v>0</v>
      </c>
      <c r="Y784" s="136">
        <f t="shared" si="424"/>
        <v>-146200</v>
      </c>
      <c r="Z784" s="136">
        <f t="shared" si="424"/>
        <v>0</v>
      </c>
      <c r="AA784" s="136">
        <f t="shared" si="424"/>
        <v>0</v>
      </c>
      <c r="AB784" s="138">
        <f t="shared" si="424"/>
        <v>0</v>
      </c>
    </row>
    <row r="785" spans="2:28" s="56" customFormat="1" hidden="1">
      <c r="B785" s="134"/>
      <c r="C785" s="43" t="s">
        <v>144</v>
      </c>
      <c r="D785" s="44">
        <v>953</v>
      </c>
      <c r="E785" s="44" t="s">
        <v>51</v>
      </c>
      <c r="F785" s="44" t="s">
        <v>51</v>
      </c>
      <c r="G785" s="57">
        <v>5410000000</v>
      </c>
      <c r="H785" s="44"/>
      <c r="I785" s="136">
        <f t="shared" si="420"/>
        <v>0</v>
      </c>
      <c r="J785" s="136"/>
      <c r="K785" s="136"/>
      <c r="L785" s="137">
        <f t="shared" si="423"/>
        <v>40900</v>
      </c>
      <c r="M785" s="137">
        <f t="shared" si="423"/>
        <v>0</v>
      </c>
      <c r="N785" s="137">
        <f t="shared" si="423"/>
        <v>0</v>
      </c>
      <c r="O785" s="136">
        <f t="shared" si="423"/>
        <v>0</v>
      </c>
      <c r="P785" s="136">
        <f t="shared" si="423"/>
        <v>0</v>
      </c>
      <c r="Q785" s="136">
        <f t="shared" si="423"/>
        <v>105300</v>
      </c>
      <c r="R785" s="136">
        <f t="shared" si="423"/>
        <v>0</v>
      </c>
      <c r="S785" s="136">
        <f t="shared" si="423"/>
        <v>0</v>
      </c>
      <c r="T785" s="136">
        <f t="shared" si="423"/>
        <v>0</v>
      </c>
      <c r="U785" s="136">
        <f t="shared" si="423"/>
        <v>0</v>
      </c>
      <c r="V785" s="136">
        <f t="shared" si="424"/>
        <v>0</v>
      </c>
      <c r="W785" s="136">
        <f t="shared" si="424"/>
        <v>0</v>
      </c>
      <c r="X785" s="136">
        <f t="shared" si="424"/>
        <v>0</v>
      </c>
      <c r="Y785" s="136">
        <f t="shared" si="424"/>
        <v>-146200</v>
      </c>
      <c r="Z785" s="136">
        <f t="shared" si="424"/>
        <v>0</v>
      </c>
      <c r="AA785" s="136">
        <f t="shared" si="424"/>
        <v>0</v>
      </c>
      <c r="AB785" s="138">
        <f t="shared" si="424"/>
        <v>0</v>
      </c>
    </row>
    <row r="786" spans="2:28" s="56" customFormat="1" ht="131.25" hidden="1">
      <c r="B786" s="134"/>
      <c r="C786" s="43" t="s">
        <v>147</v>
      </c>
      <c r="D786" s="44">
        <v>953</v>
      </c>
      <c r="E786" s="44" t="s">
        <v>51</v>
      </c>
      <c r="F786" s="44" t="s">
        <v>51</v>
      </c>
      <c r="G786" s="57">
        <v>5410069120</v>
      </c>
      <c r="H786" s="44"/>
      <c r="I786" s="136">
        <f t="shared" si="420"/>
        <v>0</v>
      </c>
      <c r="J786" s="136"/>
      <c r="K786" s="136"/>
      <c r="L786" s="137">
        <f t="shared" si="423"/>
        <v>40900</v>
      </c>
      <c r="M786" s="137">
        <f t="shared" si="423"/>
        <v>0</v>
      </c>
      <c r="N786" s="137">
        <f t="shared" si="423"/>
        <v>0</v>
      </c>
      <c r="O786" s="136">
        <f t="shared" si="423"/>
        <v>0</v>
      </c>
      <c r="P786" s="136">
        <f t="shared" si="423"/>
        <v>0</v>
      </c>
      <c r="Q786" s="136">
        <f t="shared" si="423"/>
        <v>105300</v>
      </c>
      <c r="R786" s="136">
        <f t="shared" si="423"/>
        <v>0</v>
      </c>
      <c r="S786" s="136">
        <f t="shared" si="423"/>
        <v>0</v>
      </c>
      <c r="T786" s="136">
        <f t="shared" si="423"/>
        <v>0</v>
      </c>
      <c r="U786" s="136">
        <f t="shared" si="423"/>
        <v>0</v>
      </c>
      <c r="V786" s="136">
        <f t="shared" si="424"/>
        <v>0</v>
      </c>
      <c r="W786" s="136">
        <f t="shared" si="424"/>
        <v>0</v>
      </c>
      <c r="X786" s="136">
        <f t="shared" si="424"/>
        <v>0</v>
      </c>
      <c r="Y786" s="136">
        <f t="shared" si="424"/>
        <v>-146200</v>
      </c>
      <c r="Z786" s="136">
        <f t="shared" si="424"/>
        <v>0</v>
      </c>
      <c r="AA786" s="136">
        <f t="shared" si="424"/>
        <v>0</v>
      </c>
      <c r="AB786" s="138">
        <f t="shared" si="424"/>
        <v>0</v>
      </c>
    </row>
    <row r="787" spans="2:28" s="56" customFormat="1" hidden="1">
      <c r="B787" s="134"/>
      <c r="C787" s="43" t="s">
        <v>130</v>
      </c>
      <c r="D787" s="44">
        <v>953</v>
      </c>
      <c r="E787" s="44" t="s">
        <v>51</v>
      </c>
      <c r="F787" s="44" t="s">
        <v>51</v>
      </c>
      <c r="G787" s="57">
        <v>5410069120</v>
      </c>
      <c r="H787" s="44" t="s">
        <v>101</v>
      </c>
      <c r="I787" s="136">
        <f t="shared" si="420"/>
        <v>0</v>
      </c>
      <c r="J787" s="136"/>
      <c r="K787" s="136"/>
      <c r="L787" s="137">
        <v>40900</v>
      </c>
      <c r="M787" s="137"/>
      <c r="N787" s="137"/>
      <c r="O787" s="136"/>
      <c r="P787" s="136"/>
      <c r="Q787" s="136">
        <v>105300</v>
      </c>
      <c r="R787" s="136"/>
      <c r="S787" s="136"/>
      <c r="T787" s="136"/>
      <c r="U787" s="136"/>
      <c r="V787" s="136"/>
      <c r="W787" s="136"/>
      <c r="X787" s="136"/>
      <c r="Y787" s="136">
        <v>-146200</v>
      </c>
      <c r="Z787" s="136"/>
      <c r="AA787" s="136"/>
      <c r="AB787" s="138"/>
    </row>
    <row r="788" spans="2:28" s="56" customFormat="1">
      <c r="B788" s="134"/>
      <c r="C788" s="43" t="s">
        <v>65</v>
      </c>
      <c r="D788" s="110">
        <v>953</v>
      </c>
      <c r="E788" s="44" t="s">
        <v>34</v>
      </c>
      <c r="F788" s="44" t="s">
        <v>79</v>
      </c>
      <c r="G788" s="57"/>
      <c r="H788" s="44"/>
      <c r="I788" s="136">
        <f t="shared" si="420"/>
        <v>99616500</v>
      </c>
      <c r="J788" s="136">
        <f>J789+J802</f>
        <v>94432912.519999996</v>
      </c>
      <c r="K788" s="136">
        <f t="shared" ref="K788:K799" si="425">I788-J788</f>
        <v>5183587.4800000042</v>
      </c>
      <c r="L788" s="137">
        <f t="shared" ref="L788:AB788" si="426">L789+L802</f>
        <v>96357700</v>
      </c>
      <c r="M788" s="137">
        <f t="shared" si="426"/>
        <v>239500</v>
      </c>
      <c r="N788" s="137">
        <f t="shared" si="426"/>
        <v>0</v>
      </c>
      <c r="O788" s="136">
        <f t="shared" si="426"/>
        <v>0</v>
      </c>
      <c r="P788" s="136">
        <f t="shared" si="426"/>
        <v>0</v>
      </c>
      <c r="Q788" s="136">
        <f t="shared" si="426"/>
        <v>0</v>
      </c>
      <c r="R788" s="136">
        <f t="shared" si="426"/>
        <v>0</v>
      </c>
      <c r="S788" s="136">
        <f t="shared" si="426"/>
        <v>1000000</v>
      </c>
      <c r="T788" s="136">
        <f t="shared" si="426"/>
        <v>0</v>
      </c>
      <c r="U788" s="136">
        <f t="shared" si="426"/>
        <v>0</v>
      </c>
      <c r="V788" s="136">
        <f t="shared" si="426"/>
        <v>0</v>
      </c>
      <c r="W788" s="136">
        <f t="shared" si="426"/>
        <v>0</v>
      </c>
      <c r="X788" s="136">
        <f t="shared" si="426"/>
        <v>0</v>
      </c>
      <c r="Y788" s="136">
        <f t="shared" si="426"/>
        <v>2019300</v>
      </c>
      <c r="Z788" s="136">
        <f t="shared" si="426"/>
        <v>0</v>
      </c>
      <c r="AA788" s="136">
        <f t="shared" si="426"/>
        <v>0</v>
      </c>
      <c r="AB788" s="138">
        <f t="shared" si="426"/>
        <v>0</v>
      </c>
    </row>
    <row r="789" spans="2:28" s="56" customFormat="1">
      <c r="B789" s="82"/>
      <c r="C789" s="43" t="s">
        <v>67</v>
      </c>
      <c r="D789" s="44">
        <v>953</v>
      </c>
      <c r="E789" s="134">
        <v>10</v>
      </c>
      <c r="F789" s="44" t="s">
        <v>20</v>
      </c>
      <c r="G789" s="57"/>
      <c r="H789" s="82"/>
      <c r="I789" s="136">
        <f t="shared" si="420"/>
        <v>87605700</v>
      </c>
      <c r="J789" s="136">
        <f>J790</f>
        <v>82422152.549999997</v>
      </c>
      <c r="K789" s="136">
        <f t="shared" si="425"/>
        <v>5183547.450000003</v>
      </c>
      <c r="L789" s="137">
        <f t="shared" ref="L789:U790" si="427">L790</f>
        <v>85346900</v>
      </c>
      <c r="M789" s="137">
        <f t="shared" si="427"/>
        <v>239500</v>
      </c>
      <c r="N789" s="137">
        <f t="shared" si="427"/>
        <v>0</v>
      </c>
      <c r="O789" s="136">
        <f t="shared" si="427"/>
        <v>0</v>
      </c>
      <c r="P789" s="136">
        <f t="shared" si="427"/>
        <v>0</v>
      </c>
      <c r="Q789" s="136">
        <f t="shared" si="427"/>
        <v>0</v>
      </c>
      <c r="R789" s="136">
        <f t="shared" si="427"/>
        <v>0</v>
      </c>
      <c r="S789" s="136">
        <f t="shared" si="427"/>
        <v>0</v>
      </c>
      <c r="T789" s="136">
        <f t="shared" si="427"/>
        <v>0</v>
      </c>
      <c r="U789" s="136">
        <f t="shared" si="427"/>
        <v>0</v>
      </c>
      <c r="V789" s="136">
        <f t="shared" ref="V789:AE790" si="428">V790</f>
        <v>0</v>
      </c>
      <c r="W789" s="136">
        <f t="shared" si="428"/>
        <v>0</v>
      </c>
      <c r="X789" s="136">
        <f t="shared" si="428"/>
        <v>0</v>
      </c>
      <c r="Y789" s="136">
        <f t="shared" si="428"/>
        <v>2019300</v>
      </c>
      <c r="Z789" s="136">
        <f t="shared" si="428"/>
        <v>0</v>
      </c>
      <c r="AA789" s="136">
        <f t="shared" si="428"/>
        <v>0</v>
      </c>
      <c r="AB789" s="138">
        <f t="shared" si="428"/>
        <v>0</v>
      </c>
    </row>
    <row r="790" spans="2:28" s="56" customFormat="1" ht="37.5">
      <c r="B790" s="82"/>
      <c r="C790" s="43" t="s">
        <v>143</v>
      </c>
      <c r="D790" s="44">
        <v>953</v>
      </c>
      <c r="E790" s="134">
        <v>10</v>
      </c>
      <c r="F790" s="44" t="s">
        <v>20</v>
      </c>
      <c r="G790" s="57">
        <v>5400000000</v>
      </c>
      <c r="H790" s="82"/>
      <c r="I790" s="136">
        <f t="shared" si="420"/>
        <v>87605700</v>
      </c>
      <c r="J790" s="136">
        <f>J791</f>
        <v>82422152.549999997</v>
      </c>
      <c r="K790" s="136">
        <f t="shared" si="425"/>
        <v>5183547.450000003</v>
      </c>
      <c r="L790" s="137">
        <f t="shared" si="427"/>
        <v>85346900</v>
      </c>
      <c r="M790" s="137">
        <f t="shared" si="427"/>
        <v>239500</v>
      </c>
      <c r="N790" s="137">
        <f t="shared" si="427"/>
        <v>0</v>
      </c>
      <c r="O790" s="136">
        <f t="shared" si="427"/>
        <v>0</v>
      </c>
      <c r="P790" s="136">
        <f t="shared" si="427"/>
        <v>0</v>
      </c>
      <c r="Q790" s="136">
        <f t="shared" si="427"/>
        <v>0</v>
      </c>
      <c r="R790" s="136">
        <f t="shared" si="427"/>
        <v>0</v>
      </c>
      <c r="S790" s="136">
        <f t="shared" si="427"/>
        <v>0</v>
      </c>
      <c r="T790" s="136">
        <f t="shared" si="427"/>
        <v>0</v>
      </c>
      <c r="U790" s="136">
        <f t="shared" si="427"/>
        <v>0</v>
      </c>
      <c r="V790" s="136">
        <f t="shared" si="428"/>
        <v>0</v>
      </c>
      <c r="W790" s="136">
        <f t="shared" si="428"/>
        <v>0</v>
      </c>
      <c r="X790" s="136">
        <f t="shared" si="428"/>
        <v>0</v>
      </c>
      <c r="Y790" s="136">
        <f t="shared" si="428"/>
        <v>2019300</v>
      </c>
      <c r="Z790" s="136">
        <f t="shared" si="428"/>
        <v>0</v>
      </c>
      <c r="AA790" s="136">
        <f t="shared" si="428"/>
        <v>0</v>
      </c>
      <c r="AB790" s="138">
        <f t="shared" si="428"/>
        <v>0</v>
      </c>
    </row>
    <row r="791" spans="2:28" s="56" customFormat="1">
      <c r="B791" s="113"/>
      <c r="C791" s="43" t="s">
        <v>144</v>
      </c>
      <c r="D791" s="110">
        <v>953</v>
      </c>
      <c r="E791" s="44" t="s">
        <v>34</v>
      </c>
      <c r="F791" s="44" t="s">
        <v>20</v>
      </c>
      <c r="G791" s="57">
        <v>5410000000</v>
      </c>
      <c r="H791" s="81"/>
      <c r="I791" s="136">
        <f t="shared" si="420"/>
        <v>87605700</v>
      </c>
      <c r="J791" s="136">
        <f>J792+J794+J796+J798+J800</f>
        <v>82422152.549999997</v>
      </c>
      <c r="K791" s="136">
        <f t="shared" si="425"/>
        <v>5183547.450000003</v>
      </c>
      <c r="L791" s="137">
        <f t="shared" ref="L791:AB791" si="429">L792+L794+L796+L798+L800</f>
        <v>85346900</v>
      </c>
      <c r="M791" s="137">
        <f t="shared" si="429"/>
        <v>239500</v>
      </c>
      <c r="N791" s="137">
        <f t="shared" si="429"/>
        <v>0</v>
      </c>
      <c r="O791" s="136">
        <f t="shared" si="429"/>
        <v>0</v>
      </c>
      <c r="P791" s="136">
        <f t="shared" si="429"/>
        <v>0</v>
      </c>
      <c r="Q791" s="136">
        <f t="shared" si="429"/>
        <v>0</v>
      </c>
      <c r="R791" s="136">
        <f t="shared" si="429"/>
        <v>0</v>
      </c>
      <c r="S791" s="136">
        <f t="shared" si="429"/>
        <v>0</v>
      </c>
      <c r="T791" s="136">
        <f t="shared" si="429"/>
        <v>0</v>
      </c>
      <c r="U791" s="136">
        <f t="shared" si="429"/>
        <v>0</v>
      </c>
      <c r="V791" s="136">
        <f t="shared" si="429"/>
        <v>0</v>
      </c>
      <c r="W791" s="136">
        <f t="shared" si="429"/>
        <v>0</v>
      </c>
      <c r="X791" s="136">
        <f t="shared" si="429"/>
        <v>0</v>
      </c>
      <c r="Y791" s="136">
        <f t="shared" si="429"/>
        <v>2019300</v>
      </c>
      <c r="Z791" s="136">
        <f t="shared" si="429"/>
        <v>0</v>
      </c>
      <c r="AA791" s="136">
        <f t="shared" si="429"/>
        <v>0</v>
      </c>
      <c r="AB791" s="138">
        <f t="shared" si="429"/>
        <v>0</v>
      </c>
    </row>
    <row r="792" spans="2:28" s="56" customFormat="1" ht="102.2" customHeight="1">
      <c r="B792" s="113"/>
      <c r="C792" s="43" t="s">
        <v>145</v>
      </c>
      <c r="D792" s="110">
        <v>953</v>
      </c>
      <c r="E792" s="44" t="s">
        <v>34</v>
      </c>
      <c r="F792" s="44" t="s">
        <v>20</v>
      </c>
      <c r="G792" s="57">
        <v>5410069100</v>
      </c>
      <c r="H792" s="81"/>
      <c r="I792" s="136">
        <f t="shared" si="420"/>
        <v>50625600</v>
      </c>
      <c r="J792" s="136">
        <f>J793</f>
        <v>47985268.079999998</v>
      </c>
      <c r="K792" s="136">
        <f t="shared" si="425"/>
        <v>2640331.9200000018</v>
      </c>
      <c r="L792" s="137">
        <f t="shared" ref="L792:AB792" si="430">L793</f>
        <v>47746600</v>
      </c>
      <c r="M792" s="137">
        <f t="shared" si="430"/>
        <v>238500</v>
      </c>
      <c r="N792" s="137">
        <f t="shared" si="430"/>
        <v>0</v>
      </c>
      <c r="O792" s="136">
        <f t="shared" si="430"/>
        <v>0</v>
      </c>
      <c r="P792" s="136">
        <f t="shared" si="430"/>
        <v>0</v>
      </c>
      <c r="Q792" s="136">
        <f t="shared" si="430"/>
        <v>0</v>
      </c>
      <c r="R792" s="136">
        <f t="shared" si="430"/>
        <v>-258000</v>
      </c>
      <c r="S792" s="136">
        <f t="shared" si="430"/>
        <v>0</v>
      </c>
      <c r="T792" s="136">
        <f t="shared" si="430"/>
        <v>0</v>
      </c>
      <c r="U792" s="136">
        <f t="shared" si="430"/>
        <v>0</v>
      </c>
      <c r="V792" s="136">
        <f t="shared" si="430"/>
        <v>0</v>
      </c>
      <c r="W792" s="136">
        <f t="shared" si="430"/>
        <v>0</v>
      </c>
      <c r="X792" s="136">
        <f t="shared" si="430"/>
        <v>0</v>
      </c>
      <c r="Y792" s="136">
        <f t="shared" si="430"/>
        <v>2898500</v>
      </c>
      <c r="Z792" s="136">
        <f t="shared" si="430"/>
        <v>0</v>
      </c>
      <c r="AA792" s="136">
        <f t="shared" si="430"/>
        <v>0</v>
      </c>
      <c r="AB792" s="138">
        <f t="shared" si="430"/>
        <v>0</v>
      </c>
    </row>
    <row r="793" spans="2:28" s="56" customFormat="1">
      <c r="B793" s="113"/>
      <c r="C793" s="43" t="s">
        <v>130</v>
      </c>
      <c r="D793" s="110">
        <v>953</v>
      </c>
      <c r="E793" s="44" t="s">
        <v>34</v>
      </c>
      <c r="F793" s="44" t="s">
        <v>20</v>
      </c>
      <c r="G793" s="57">
        <v>5410069100</v>
      </c>
      <c r="H793" s="81">
        <v>300</v>
      </c>
      <c r="I793" s="136">
        <f t="shared" si="420"/>
        <v>50625600</v>
      </c>
      <c r="J793" s="136">
        <v>47985268.079999998</v>
      </c>
      <c r="K793" s="136">
        <f t="shared" si="425"/>
        <v>2640331.9200000018</v>
      </c>
      <c r="L793" s="137">
        <v>47746600</v>
      </c>
      <c r="M793" s="137">
        <v>238500</v>
      </c>
      <c r="N793" s="137"/>
      <c r="O793" s="136"/>
      <c r="P793" s="136"/>
      <c r="Q793" s="136"/>
      <c r="R793" s="136">
        <v>-258000</v>
      </c>
      <c r="S793" s="136"/>
      <c r="T793" s="136"/>
      <c r="U793" s="136"/>
      <c r="V793" s="136"/>
      <c r="W793" s="136"/>
      <c r="X793" s="136"/>
      <c r="Y793" s="136">
        <v>2898500</v>
      </c>
      <c r="Z793" s="136"/>
      <c r="AA793" s="136"/>
      <c r="AB793" s="138"/>
    </row>
    <row r="794" spans="2:28" s="56" customFormat="1" ht="75">
      <c r="B794" s="113"/>
      <c r="C794" s="43" t="s">
        <v>146</v>
      </c>
      <c r="D794" s="110">
        <v>953</v>
      </c>
      <c r="E794" s="44" t="s">
        <v>34</v>
      </c>
      <c r="F794" s="44" t="s">
        <v>20</v>
      </c>
      <c r="G794" s="57">
        <v>5410069110</v>
      </c>
      <c r="H794" s="81"/>
      <c r="I794" s="136">
        <f t="shared" si="420"/>
        <v>409400</v>
      </c>
      <c r="J794" s="136">
        <f>J795</f>
        <v>291539.05</v>
      </c>
      <c r="K794" s="136">
        <f t="shared" si="425"/>
        <v>117860.95000000001</v>
      </c>
      <c r="L794" s="137">
        <f t="shared" ref="L794:AB794" si="431">L795</f>
        <v>187700</v>
      </c>
      <c r="M794" s="137">
        <f t="shared" si="431"/>
        <v>1000</v>
      </c>
      <c r="N794" s="137">
        <f t="shared" si="431"/>
        <v>0</v>
      </c>
      <c r="O794" s="136">
        <f t="shared" si="431"/>
        <v>0</v>
      </c>
      <c r="P794" s="136">
        <f t="shared" si="431"/>
        <v>0</v>
      </c>
      <c r="Q794" s="136">
        <f t="shared" si="431"/>
        <v>0</v>
      </c>
      <c r="R794" s="136">
        <f t="shared" si="431"/>
        <v>258000</v>
      </c>
      <c r="S794" s="136">
        <f t="shared" si="431"/>
        <v>0</v>
      </c>
      <c r="T794" s="136">
        <f t="shared" si="431"/>
        <v>0</v>
      </c>
      <c r="U794" s="136">
        <f t="shared" si="431"/>
        <v>0</v>
      </c>
      <c r="V794" s="136">
        <f t="shared" si="431"/>
        <v>0</v>
      </c>
      <c r="W794" s="136">
        <f t="shared" si="431"/>
        <v>0</v>
      </c>
      <c r="X794" s="136">
        <f t="shared" si="431"/>
        <v>0</v>
      </c>
      <c r="Y794" s="136">
        <f t="shared" si="431"/>
        <v>-37300</v>
      </c>
      <c r="Z794" s="136">
        <f t="shared" si="431"/>
        <v>0</v>
      </c>
      <c r="AA794" s="136">
        <f t="shared" si="431"/>
        <v>0</v>
      </c>
      <c r="AB794" s="138">
        <f t="shared" si="431"/>
        <v>0</v>
      </c>
    </row>
    <row r="795" spans="2:28" s="56" customFormat="1">
      <c r="B795" s="113"/>
      <c r="C795" s="43" t="s">
        <v>130</v>
      </c>
      <c r="D795" s="110">
        <v>953</v>
      </c>
      <c r="E795" s="44" t="s">
        <v>34</v>
      </c>
      <c r="F795" s="44" t="s">
        <v>20</v>
      </c>
      <c r="G795" s="57">
        <v>5410069110</v>
      </c>
      <c r="H795" s="81">
        <v>300</v>
      </c>
      <c r="I795" s="136">
        <f t="shared" si="420"/>
        <v>409400</v>
      </c>
      <c r="J795" s="136">
        <v>291539.05</v>
      </c>
      <c r="K795" s="136">
        <f t="shared" si="425"/>
        <v>117860.95000000001</v>
      </c>
      <c r="L795" s="137">
        <v>187700</v>
      </c>
      <c r="M795" s="137">
        <v>1000</v>
      </c>
      <c r="N795" s="137"/>
      <c r="O795" s="136"/>
      <c r="P795" s="136"/>
      <c r="Q795" s="136"/>
      <c r="R795" s="136">
        <v>258000</v>
      </c>
      <c r="S795" s="136"/>
      <c r="T795" s="136"/>
      <c r="U795" s="136"/>
      <c r="V795" s="136"/>
      <c r="W795" s="136"/>
      <c r="X795" s="136"/>
      <c r="Y795" s="136">
        <v>-37300</v>
      </c>
      <c r="Z795" s="136"/>
      <c r="AA795" s="136"/>
      <c r="AB795" s="138"/>
    </row>
    <row r="796" spans="2:28" s="56" customFormat="1" ht="75">
      <c r="B796" s="113"/>
      <c r="C796" s="43" t="s">
        <v>148</v>
      </c>
      <c r="D796" s="110">
        <v>953</v>
      </c>
      <c r="E796" s="44" t="s">
        <v>34</v>
      </c>
      <c r="F796" s="44" t="s">
        <v>20</v>
      </c>
      <c r="G796" s="57">
        <v>5410069130</v>
      </c>
      <c r="H796" s="81"/>
      <c r="I796" s="136">
        <f t="shared" si="420"/>
        <v>36194800</v>
      </c>
      <c r="J796" s="136">
        <f>J797</f>
        <v>33898589.5</v>
      </c>
      <c r="K796" s="136">
        <f t="shared" si="425"/>
        <v>2296210.5</v>
      </c>
      <c r="L796" s="137">
        <f t="shared" ref="L796:AB796" si="432">L797</f>
        <v>37222900</v>
      </c>
      <c r="M796" s="137">
        <f t="shared" si="432"/>
        <v>0</v>
      </c>
      <c r="N796" s="137">
        <f t="shared" si="432"/>
        <v>0</v>
      </c>
      <c r="O796" s="136">
        <f t="shared" si="432"/>
        <v>0</v>
      </c>
      <c r="P796" s="136">
        <f t="shared" si="432"/>
        <v>0</v>
      </c>
      <c r="Q796" s="136">
        <f t="shared" si="432"/>
        <v>0</v>
      </c>
      <c r="R796" s="136">
        <f t="shared" si="432"/>
        <v>-244000</v>
      </c>
      <c r="S796" s="136">
        <f t="shared" si="432"/>
        <v>0</v>
      </c>
      <c r="T796" s="136">
        <f t="shared" si="432"/>
        <v>0</v>
      </c>
      <c r="U796" s="136">
        <f t="shared" si="432"/>
        <v>0</v>
      </c>
      <c r="V796" s="136">
        <f t="shared" si="432"/>
        <v>0</v>
      </c>
      <c r="W796" s="136">
        <f t="shared" si="432"/>
        <v>0</v>
      </c>
      <c r="X796" s="136">
        <f t="shared" si="432"/>
        <v>0</v>
      </c>
      <c r="Y796" s="136">
        <f t="shared" si="432"/>
        <v>-784100</v>
      </c>
      <c r="Z796" s="136">
        <f t="shared" si="432"/>
        <v>0</v>
      </c>
      <c r="AA796" s="136">
        <f t="shared" si="432"/>
        <v>0</v>
      </c>
      <c r="AB796" s="138">
        <f t="shared" si="432"/>
        <v>0</v>
      </c>
    </row>
    <row r="797" spans="2:28" s="56" customFormat="1">
      <c r="B797" s="113"/>
      <c r="C797" s="43" t="s">
        <v>130</v>
      </c>
      <c r="D797" s="110">
        <v>953</v>
      </c>
      <c r="E797" s="44" t="s">
        <v>34</v>
      </c>
      <c r="F797" s="44" t="s">
        <v>20</v>
      </c>
      <c r="G797" s="57">
        <v>5410069130</v>
      </c>
      <c r="H797" s="81">
        <v>300</v>
      </c>
      <c r="I797" s="136">
        <f t="shared" si="420"/>
        <v>36194800</v>
      </c>
      <c r="J797" s="136">
        <v>33898589.5</v>
      </c>
      <c r="K797" s="136">
        <f t="shared" si="425"/>
        <v>2296210.5</v>
      </c>
      <c r="L797" s="137">
        <v>37222900</v>
      </c>
      <c r="M797" s="137"/>
      <c r="N797" s="137"/>
      <c r="O797" s="136"/>
      <c r="P797" s="136"/>
      <c r="Q797" s="136"/>
      <c r="R797" s="136">
        <v>-244000</v>
      </c>
      <c r="S797" s="136"/>
      <c r="T797" s="136"/>
      <c r="U797" s="136"/>
      <c r="V797" s="136"/>
      <c r="W797" s="136"/>
      <c r="X797" s="136"/>
      <c r="Y797" s="136">
        <v>-784100</v>
      </c>
      <c r="Z797" s="136"/>
      <c r="AA797" s="136"/>
      <c r="AB797" s="138"/>
    </row>
    <row r="798" spans="2:28" s="56" customFormat="1" ht="93.75">
      <c r="B798" s="113"/>
      <c r="C798" s="43" t="s">
        <v>149</v>
      </c>
      <c r="D798" s="110">
        <v>953</v>
      </c>
      <c r="E798" s="44" t="s">
        <v>34</v>
      </c>
      <c r="F798" s="44" t="s">
        <v>20</v>
      </c>
      <c r="G798" s="57">
        <v>5410069140</v>
      </c>
      <c r="H798" s="81"/>
      <c r="I798" s="136">
        <f t="shared" si="420"/>
        <v>375900</v>
      </c>
      <c r="J798" s="136">
        <f>J799</f>
        <v>246755.92</v>
      </c>
      <c r="K798" s="136">
        <f t="shared" si="425"/>
        <v>129144.07999999999</v>
      </c>
      <c r="L798" s="137">
        <f t="shared" ref="L798:AB798" si="433">L799</f>
        <v>184500</v>
      </c>
      <c r="M798" s="137">
        <f t="shared" si="433"/>
        <v>0</v>
      </c>
      <c r="N798" s="137">
        <f t="shared" si="433"/>
        <v>0</v>
      </c>
      <c r="O798" s="136">
        <f t="shared" si="433"/>
        <v>0</v>
      </c>
      <c r="P798" s="136">
        <f t="shared" si="433"/>
        <v>0</v>
      </c>
      <c r="Q798" s="136">
        <f t="shared" si="433"/>
        <v>0</v>
      </c>
      <c r="R798" s="136">
        <f t="shared" si="433"/>
        <v>244000</v>
      </c>
      <c r="S798" s="136">
        <f t="shared" si="433"/>
        <v>0</v>
      </c>
      <c r="T798" s="136">
        <f t="shared" si="433"/>
        <v>0</v>
      </c>
      <c r="U798" s="136">
        <f t="shared" si="433"/>
        <v>0</v>
      </c>
      <c r="V798" s="136">
        <f t="shared" si="433"/>
        <v>0</v>
      </c>
      <c r="W798" s="136">
        <f t="shared" si="433"/>
        <v>0</v>
      </c>
      <c r="X798" s="136">
        <f t="shared" si="433"/>
        <v>0</v>
      </c>
      <c r="Y798" s="136">
        <f t="shared" si="433"/>
        <v>-52600</v>
      </c>
      <c r="Z798" s="136">
        <f t="shared" si="433"/>
        <v>0</v>
      </c>
      <c r="AA798" s="136">
        <f t="shared" si="433"/>
        <v>0</v>
      </c>
      <c r="AB798" s="138">
        <f t="shared" si="433"/>
        <v>0</v>
      </c>
    </row>
    <row r="799" spans="2:28" s="56" customFormat="1">
      <c r="B799" s="113"/>
      <c r="C799" s="43" t="s">
        <v>130</v>
      </c>
      <c r="D799" s="110">
        <v>953</v>
      </c>
      <c r="E799" s="44" t="s">
        <v>34</v>
      </c>
      <c r="F799" s="44" t="s">
        <v>20</v>
      </c>
      <c r="G799" s="57">
        <v>5410069140</v>
      </c>
      <c r="H799" s="81">
        <v>300</v>
      </c>
      <c r="I799" s="136">
        <f t="shared" si="420"/>
        <v>375900</v>
      </c>
      <c r="J799" s="136">
        <v>246755.92</v>
      </c>
      <c r="K799" s="136">
        <f t="shared" si="425"/>
        <v>129144.07999999999</v>
      </c>
      <c r="L799" s="137">
        <v>184500</v>
      </c>
      <c r="M799" s="137"/>
      <c r="N799" s="137"/>
      <c r="O799" s="136"/>
      <c r="P799" s="136"/>
      <c r="Q799" s="136"/>
      <c r="R799" s="136">
        <v>244000</v>
      </c>
      <c r="S799" s="136"/>
      <c r="T799" s="136"/>
      <c r="U799" s="136"/>
      <c r="V799" s="136"/>
      <c r="W799" s="136"/>
      <c r="X799" s="136"/>
      <c r="Y799" s="136">
        <v>-52600</v>
      </c>
      <c r="Z799" s="136"/>
      <c r="AA799" s="136"/>
      <c r="AB799" s="138"/>
    </row>
    <row r="800" spans="2:28" s="56" customFormat="1" ht="135.75" hidden="1" customHeight="1">
      <c r="B800" s="113"/>
      <c r="C800" s="43" t="s">
        <v>150</v>
      </c>
      <c r="D800" s="110">
        <v>953</v>
      </c>
      <c r="E800" s="44" t="s">
        <v>34</v>
      </c>
      <c r="F800" s="44" t="s">
        <v>20</v>
      </c>
      <c r="G800" s="57">
        <v>5410069160</v>
      </c>
      <c r="H800" s="81"/>
      <c r="I800" s="136">
        <f t="shared" si="420"/>
        <v>0</v>
      </c>
      <c r="J800" s="136"/>
      <c r="K800" s="136"/>
      <c r="L800" s="137">
        <f t="shared" ref="L800:AB800" si="434">L801</f>
        <v>5200</v>
      </c>
      <c r="M800" s="137">
        <f t="shared" si="434"/>
        <v>0</v>
      </c>
      <c r="N800" s="137">
        <f t="shared" si="434"/>
        <v>0</v>
      </c>
      <c r="O800" s="136">
        <f t="shared" si="434"/>
        <v>0</v>
      </c>
      <c r="P800" s="136">
        <f t="shared" si="434"/>
        <v>0</v>
      </c>
      <c r="Q800" s="136">
        <f t="shared" si="434"/>
        <v>0</v>
      </c>
      <c r="R800" s="136">
        <f t="shared" si="434"/>
        <v>0</v>
      </c>
      <c r="S800" s="136">
        <f t="shared" si="434"/>
        <v>0</v>
      </c>
      <c r="T800" s="136">
        <f t="shared" si="434"/>
        <v>0</v>
      </c>
      <c r="U800" s="136">
        <f t="shared" si="434"/>
        <v>0</v>
      </c>
      <c r="V800" s="136">
        <f t="shared" si="434"/>
        <v>0</v>
      </c>
      <c r="W800" s="136">
        <f t="shared" si="434"/>
        <v>0</v>
      </c>
      <c r="X800" s="136">
        <f t="shared" si="434"/>
        <v>0</v>
      </c>
      <c r="Y800" s="136">
        <f t="shared" si="434"/>
        <v>-5200</v>
      </c>
      <c r="Z800" s="136">
        <f t="shared" si="434"/>
        <v>0</v>
      </c>
      <c r="AA800" s="136">
        <f t="shared" si="434"/>
        <v>0</v>
      </c>
      <c r="AB800" s="138">
        <f t="shared" si="434"/>
        <v>0</v>
      </c>
    </row>
    <row r="801" spans="2:28" s="56" customFormat="1" hidden="1">
      <c r="B801" s="113"/>
      <c r="C801" s="43" t="s">
        <v>130</v>
      </c>
      <c r="D801" s="110">
        <v>953</v>
      </c>
      <c r="E801" s="44" t="s">
        <v>34</v>
      </c>
      <c r="F801" s="44" t="s">
        <v>20</v>
      </c>
      <c r="G801" s="57">
        <v>5410069160</v>
      </c>
      <c r="H801" s="81">
        <v>300</v>
      </c>
      <c r="I801" s="136">
        <f t="shared" si="420"/>
        <v>0</v>
      </c>
      <c r="J801" s="136"/>
      <c r="K801" s="136"/>
      <c r="L801" s="137">
        <v>5200</v>
      </c>
      <c r="M801" s="137"/>
      <c r="N801" s="137"/>
      <c r="O801" s="136"/>
      <c r="P801" s="136"/>
      <c r="Q801" s="136"/>
      <c r="R801" s="136"/>
      <c r="S801" s="136"/>
      <c r="T801" s="136"/>
      <c r="U801" s="136"/>
      <c r="V801" s="136"/>
      <c r="W801" s="136"/>
      <c r="X801" s="136"/>
      <c r="Y801" s="136">
        <v>-5200</v>
      </c>
      <c r="Z801" s="136"/>
      <c r="AA801" s="136"/>
      <c r="AB801" s="138"/>
    </row>
    <row r="802" spans="2:28" s="56" customFormat="1">
      <c r="B802" s="134"/>
      <c r="C802" s="43" t="s">
        <v>68</v>
      </c>
      <c r="D802" s="110">
        <v>953</v>
      </c>
      <c r="E802" s="44" t="s">
        <v>34</v>
      </c>
      <c r="F802" s="44" t="s">
        <v>24</v>
      </c>
      <c r="G802" s="57"/>
      <c r="H802" s="44"/>
      <c r="I802" s="136">
        <f t="shared" si="420"/>
        <v>12010800</v>
      </c>
      <c r="J802" s="136">
        <f>J803</f>
        <v>12010759.969999999</v>
      </c>
      <c r="K802" s="136">
        <f t="shared" ref="K802:K812" si="435">I802-J802</f>
        <v>40.030000001192093</v>
      </c>
      <c r="L802" s="137">
        <f t="shared" ref="L802:U803" si="436">L803</f>
        <v>11010800</v>
      </c>
      <c r="M802" s="137">
        <f t="shared" si="436"/>
        <v>0</v>
      </c>
      <c r="N802" s="137">
        <f t="shared" si="436"/>
        <v>0</v>
      </c>
      <c r="O802" s="136">
        <f t="shared" si="436"/>
        <v>0</v>
      </c>
      <c r="P802" s="136">
        <f t="shared" si="436"/>
        <v>0</v>
      </c>
      <c r="Q802" s="136">
        <f t="shared" si="436"/>
        <v>0</v>
      </c>
      <c r="R802" s="136">
        <f t="shared" si="436"/>
        <v>0</v>
      </c>
      <c r="S802" s="136">
        <f t="shared" si="436"/>
        <v>1000000</v>
      </c>
      <c r="T802" s="136">
        <f t="shared" si="436"/>
        <v>0</v>
      </c>
      <c r="U802" s="136">
        <f t="shared" si="436"/>
        <v>0</v>
      </c>
      <c r="V802" s="136">
        <f t="shared" ref="V802:AE803" si="437">V803</f>
        <v>0</v>
      </c>
      <c r="W802" s="136">
        <f t="shared" si="437"/>
        <v>0</v>
      </c>
      <c r="X802" s="136">
        <f t="shared" si="437"/>
        <v>0</v>
      </c>
      <c r="Y802" s="136">
        <f t="shared" si="437"/>
        <v>0</v>
      </c>
      <c r="Z802" s="136">
        <f t="shared" si="437"/>
        <v>0</v>
      </c>
      <c r="AA802" s="136">
        <f t="shared" si="437"/>
        <v>0</v>
      </c>
      <c r="AB802" s="138">
        <f t="shared" si="437"/>
        <v>0</v>
      </c>
    </row>
    <row r="803" spans="2:28" s="56" customFormat="1" ht="37.5">
      <c r="B803" s="113"/>
      <c r="C803" s="43" t="s">
        <v>94</v>
      </c>
      <c r="D803" s="110">
        <v>953</v>
      </c>
      <c r="E803" s="44" t="s">
        <v>34</v>
      </c>
      <c r="F803" s="44" t="s">
        <v>24</v>
      </c>
      <c r="G803" s="57">
        <v>5000000000</v>
      </c>
      <c r="H803" s="81"/>
      <c r="I803" s="136">
        <f t="shared" si="420"/>
        <v>12010800</v>
      </c>
      <c r="J803" s="136">
        <f>J804</f>
        <v>12010759.969999999</v>
      </c>
      <c r="K803" s="136">
        <f t="shared" si="435"/>
        <v>40.030000001192093</v>
      </c>
      <c r="L803" s="137">
        <f t="shared" si="436"/>
        <v>11010800</v>
      </c>
      <c r="M803" s="137">
        <f t="shared" si="436"/>
        <v>0</v>
      </c>
      <c r="N803" s="137">
        <f t="shared" si="436"/>
        <v>0</v>
      </c>
      <c r="O803" s="136">
        <f t="shared" si="436"/>
        <v>0</v>
      </c>
      <c r="P803" s="136">
        <f t="shared" si="436"/>
        <v>0</v>
      </c>
      <c r="Q803" s="136">
        <f t="shared" si="436"/>
        <v>0</v>
      </c>
      <c r="R803" s="136">
        <f t="shared" si="436"/>
        <v>0</v>
      </c>
      <c r="S803" s="136">
        <f t="shared" si="436"/>
        <v>1000000</v>
      </c>
      <c r="T803" s="136">
        <f t="shared" si="436"/>
        <v>0</v>
      </c>
      <c r="U803" s="136">
        <f t="shared" si="436"/>
        <v>0</v>
      </c>
      <c r="V803" s="136">
        <f t="shared" si="437"/>
        <v>0</v>
      </c>
      <c r="W803" s="136">
        <f t="shared" si="437"/>
        <v>0</v>
      </c>
      <c r="X803" s="136">
        <f t="shared" si="437"/>
        <v>0</v>
      </c>
      <c r="Y803" s="136">
        <f t="shared" si="437"/>
        <v>0</v>
      </c>
      <c r="Z803" s="136">
        <f t="shared" si="437"/>
        <v>0</v>
      </c>
      <c r="AA803" s="136">
        <f t="shared" si="437"/>
        <v>0</v>
      </c>
      <c r="AB803" s="138">
        <f t="shared" si="437"/>
        <v>0</v>
      </c>
    </row>
    <row r="804" spans="2:28" s="56" customFormat="1" ht="37.5">
      <c r="B804" s="113"/>
      <c r="C804" s="43" t="s">
        <v>102</v>
      </c>
      <c r="D804" s="110">
        <v>953</v>
      </c>
      <c r="E804" s="44" t="s">
        <v>34</v>
      </c>
      <c r="F804" s="44" t="s">
        <v>24</v>
      </c>
      <c r="G804" s="57">
        <v>5020000000</v>
      </c>
      <c r="H804" s="81"/>
      <c r="I804" s="136">
        <f t="shared" si="420"/>
        <v>12010800</v>
      </c>
      <c r="J804" s="136">
        <f>J807+J815+J811+J805</f>
        <v>12010759.969999999</v>
      </c>
      <c r="K804" s="136">
        <f t="shared" si="435"/>
        <v>40.030000001192093</v>
      </c>
      <c r="L804" s="137">
        <f t="shared" ref="L804:R804" si="438">L807+L815+L811</f>
        <v>11010800</v>
      </c>
      <c r="M804" s="137">
        <f t="shared" si="438"/>
        <v>0</v>
      </c>
      <c r="N804" s="137">
        <f t="shared" si="438"/>
        <v>0</v>
      </c>
      <c r="O804" s="136">
        <f t="shared" si="438"/>
        <v>0</v>
      </c>
      <c r="P804" s="136">
        <f t="shared" si="438"/>
        <v>0</v>
      </c>
      <c r="Q804" s="136">
        <f t="shared" si="438"/>
        <v>0</v>
      </c>
      <c r="R804" s="136">
        <f t="shared" si="438"/>
        <v>0</v>
      </c>
      <c r="S804" s="136">
        <f>S807+S815+S811+S805</f>
        <v>1000000</v>
      </c>
      <c r="T804" s="136">
        <f>T807+T815+T811+T805</f>
        <v>0</v>
      </c>
      <c r="U804" s="136">
        <f t="shared" ref="U804:AB804" si="439">U807+U815+U811</f>
        <v>0</v>
      </c>
      <c r="V804" s="136">
        <f t="shared" si="439"/>
        <v>0</v>
      </c>
      <c r="W804" s="136">
        <f t="shared" si="439"/>
        <v>0</v>
      </c>
      <c r="X804" s="136">
        <f t="shared" si="439"/>
        <v>0</v>
      </c>
      <c r="Y804" s="136">
        <f t="shared" si="439"/>
        <v>0</v>
      </c>
      <c r="Z804" s="136">
        <f t="shared" si="439"/>
        <v>0</v>
      </c>
      <c r="AA804" s="136">
        <f t="shared" si="439"/>
        <v>0</v>
      </c>
      <c r="AB804" s="138">
        <f t="shared" si="439"/>
        <v>0</v>
      </c>
    </row>
    <row r="805" spans="2:28" s="56" customFormat="1" ht="37.5">
      <c r="B805" s="113"/>
      <c r="C805" s="43" t="s">
        <v>127</v>
      </c>
      <c r="D805" s="110">
        <v>953</v>
      </c>
      <c r="E805" s="44" t="s">
        <v>34</v>
      </c>
      <c r="F805" s="44" t="s">
        <v>24</v>
      </c>
      <c r="G805" s="57">
        <v>5020000190</v>
      </c>
      <c r="H805" s="81"/>
      <c r="I805" s="136">
        <f t="shared" si="420"/>
        <v>1000000</v>
      </c>
      <c r="J805" s="136">
        <f>J806</f>
        <v>999999.95</v>
      </c>
      <c r="K805" s="136">
        <f t="shared" si="435"/>
        <v>5.0000000046566129E-2</v>
      </c>
      <c r="L805" s="137"/>
      <c r="M805" s="137"/>
      <c r="N805" s="137"/>
      <c r="O805" s="136"/>
      <c r="P805" s="136"/>
      <c r="Q805" s="136"/>
      <c r="R805" s="136"/>
      <c r="S805" s="136">
        <f>S806</f>
        <v>1000000</v>
      </c>
      <c r="T805" s="136">
        <f>T806</f>
        <v>0</v>
      </c>
      <c r="U805" s="136"/>
      <c r="V805" s="136"/>
      <c r="W805" s="136"/>
      <c r="X805" s="136"/>
      <c r="Y805" s="136"/>
      <c r="Z805" s="136"/>
      <c r="AA805" s="136"/>
      <c r="AB805" s="138"/>
    </row>
    <row r="806" spans="2:28" s="56" customFormat="1" ht="75">
      <c r="B806" s="113"/>
      <c r="C806" s="43" t="s">
        <v>108</v>
      </c>
      <c r="D806" s="110">
        <v>953</v>
      </c>
      <c r="E806" s="44" t="s">
        <v>34</v>
      </c>
      <c r="F806" s="44" t="s">
        <v>24</v>
      </c>
      <c r="G806" s="57">
        <v>5020000190</v>
      </c>
      <c r="H806" s="81">
        <v>100</v>
      </c>
      <c r="I806" s="136">
        <f t="shared" si="420"/>
        <v>1000000</v>
      </c>
      <c r="J806" s="136">
        <v>999999.95</v>
      </c>
      <c r="K806" s="136">
        <f t="shared" si="435"/>
        <v>5.0000000046566129E-2</v>
      </c>
      <c r="L806" s="137"/>
      <c r="M806" s="137"/>
      <c r="N806" s="137"/>
      <c r="O806" s="136"/>
      <c r="P806" s="136"/>
      <c r="Q806" s="136"/>
      <c r="R806" s="136"/>
      <c r="S806" s="136">
        <v>1000000</v>
      </c>
      <c r="T806" s="136"/>
      <c r="U806" s="136"/>
      <c r="V806" s="136"/>
      <c r="W806" s="136"/>
      <c r="X806" s="136"/>
      <c r="Y806" s="136"/>
      <c r="Z806" s="136"/>
      <c r="AA806" s="136"/>
      <c r="AB806" s="138"/>
    </row>
    <row r="807" spans="2:28" s="56" customFormat="1" ht="206.25">
      <c r="B807" s="82"/>
      <c r="C807" s="43" t="s">
        <v>107</v>
      </c>
      <c r="D807" s="110">
        <v>953</v>
      </c>
      <c r="E807" s="44" t="s">
        <v>34</v>
      </c>
      <c r="F807" s="44" t="s">
        <v>24</v>
      </c>
      <c r="G807" s="57">
        <v>5020069170</v>
      </c>
      <c r="H807" s="82"/>
      <c r="I807" s="136">
        <f t="shared" si="420"/>
        <v>1025800</v>
      </c>
      <c r="J807" s="136">
        <f>J808+J809+J810</f>
        <v>1025800</v>
      </c>
      <c r="K807" s="136">
        <f t="shared" si="435"/>
        <v>0</v>
      </c>
      <c r="L807" s="137">
        <f t="shared" ref="L807:AB807" si="440">L808+L809+L810</f>
        <v>1025800</v>
      </c>
      <c r="M807" s="137">
        <f t="shared" si="440"/>
        <v>0</v>
      </c>
      <c r="N807" s="137">
        <f t="shared" si="440"/>
        <v>0</v>
      </c>
      <c r="O807" s="136">
        <f t="shared" si="440"/>
        <v>0</v>
      </c>
      <c r="P807" s="136">
        <f t="shared" si="440"/>
        <v>0</v>
      </c>
      <c r="Q807" s="136">
        <f t="shared" si="440"/>
        <v>0</v>
      </c>
      <c r="R807" s="136">
        <f t="shared" si="440"/>
        <v>0</v>
      </c>
      <c r="S807" s="136">
        <f t="shared" si="440"/>
        <v>0</v>
      </c>
      <c r="T807" s="136">
        <f t="shared" si="440"/>
        <v>0</v>
      </c>
      <c r="U807" s="136">
        <f t="shared" si="440"/>
        <v>0</v>
      </c>
      <c r="V807" s="136">
        <f t="shared" si="440"/>
        <v>0</v>
      </c>
      <c r="W807" s="136">
        <f t="shared" si="440"/>
        <v>0</v>
      </c>
      <c r="X807" s="136">
        <f t="shared" si="440"/>
        <v>0</v>
      </c>
      <c r="Y807" s="136">
        <f t="shared" si="440"/>
        <v>0</v>
      </c>
      <c r="Z807" s="136">
        <f t="shared" si="440"/>
        <v>0</v>
      </c>
      <c r="AA807" s="136">
        <f t="shared" si="440"/>
        <v>0</v>
      </c>
      <c r="AB807" s="138">
        <f t="shared" si="440"/>
        <v>0</v>
      </c>
    </row>
    <row r="808" spans="2:28" s="56" customFormat="1" ht="75">
      <c r="B808" s="82"/>
      <c r="C808" s="43" t="s">
        <v>108</v>
      </c>
      <c r="D808" s="110">
        <v>953</v>
      </c>
      <c r="E808" s="44" t="s">
        <v>34</v>
      </c>
      <c r="F808" s="44" t="s">
        <v>24</v>
      </c>
      <c r="G808" s="57">
        <v>5020069170</v>
      </c>
      <c r="H808" s="82">
        <v>100</v>
      </c>
      <c r="I808" s="136">
        <f t="shared" si="420"/>
        <v>1025800</v>
      </c>
      <c r="J808" s="136">
        <v>1025800</v>
      </c>
      <c r="K808" s="136">
        <f t="shared" si="435"/>
        <v>0</v>
      </c>
      <c r="L808" s="137">
        <v>863800</v>
      </c>
      <c r="M808" s="137"/>
      <c r="N808" s="137"/>
      <c r="O808" s="136">
        <v>161900</v>
      </c>
      <c r="P808" s="136"/>
      <c r="Q808" s="136"/>
      <c r="R808" s="136"/>
      <c r="S808" s="136"/>
      <c r="T808" s="136"/>
      <c r="U808" s="136"/>
      <c r="V808" s="136"/>
      <c r="W808" s="136"/>
      <c r="X808" s="136"/>
      <c r="Y808" s="136">
        <v>100</v>
      </c>
      <c r="Z808" s="136"/>
      <c r="AA808" s="136"/>
      <c r="AB808" s="138"/>
    </row>
    <row r="809" spans="2:28" s="56" customFormat="1" ht="37.5" hidden="1">
      <c r="B809" s="82"/>
      <c r="C809" s="43" t="s">
        <v>100</v>
      </c>
      <c r="D809" s="110">
        <v>953</v>
      </c>
      <c r="E809" s="44" t="s">
        <v>34</v>
      </c>
      <c r="F809" s="44" t="s">
        <v>24</v>
      </c>
      <c r="G809" s="57">
        <v>5020069170</v>
      </c>
      <c r="H809" s="82">
        <v>200</v>
      </c>
      <c r="I809" s="136">
        <f t="shared" si="420"/>
        <v>0</v>
      </c>
      <c r="J809" s="136"/>
      <c r="K809" s="136">
        <f t="shared" si="435"/>
        <v>0</v>
      </c>
      <c r="L809" s="137">
        <v>161900</v>
      </c>
      <c r="M809" s="137"/>
      <c r="N809" s="137"/>
      <c r="O809" s="136">
        <v>-161900</v>
      </c>
      <c r="P809" s="136"/>
      <c r="Q809" s="136"/>
      <c r="R809" s="136"/>
      <c r="S809" s="136"/>
      <c r="T809" s="136"/>
      <c r="U809" s="136"/>
      <c r="V809" s="136"/>
      <c r="W809" s="136"/>
      <c r="X809" s="136"/>
      <c r="Y809" s="136"/>
      <c r="Z809" s="136"/>
      <c r="AA809" s="136"/>
      <c r="AB809" s="138"/>
    </row>
    <row r="810" spans="2:28" s="56" customFormat="1" hidden="1">
      <c r="B810" s="82"/>
      <c r="C810" s="43" t="s">
        <v>103</v>
      </c>
      <c r="D810" s="110">
        <v>953</v>
      </c>
      <c r="E810" s="44" t="s">
        <v>34</v>
      </c>
      <c r="F810" s="44" t="s">
        <v>24</v>
      </c>
      <c r="G810" s="57">
        <v>5020069170</v>
      </c>
      <c r="H810" s="81">
        <v>800</v>
      </c>
      <c r="I810" s="136">
        <f t="shared" si="420"/>
        <v>0</v>
      </c>
      <c r="J810" s="136"/>
      <c r="K810" s="136">
        <f t="shared" si="435"/>
        <v>0</v>
      </c>
      <c r="L810" s="137">
        <v>100</v>
      </c>
      <c r="M810" s="137"/>
      <c r="N810" s="137"/>
      <c r="O810" s="136"/>
      <c r="P810" s="136"/>
      <c r="Q810" s="136"/>
      <c r="R810" s="136"/>
      <c r="S810" s="136"/>
      <c r="T810" s="136"/>
      <c r="U810" s="136"/>
      <c r="V810" s="136"/>
      <c r="W810" s="136"/>
      <c r="X810" s="136"/>
      <c r="Y810" s="136">
        <v>-100</v>
      </c>
      <c r="Z810" s="136"/>
      <c r="AA810" s="136"/>
      <c r="AB810" s="138"/>
    </row>
    <row r="811" spans="2:28" s="56" customFormat="1" ht="75">
      <c r="B811" s="82"/>
      <c r="C811" s="43" t="s">
        <v>109</v>
      </c>
      <c r="D811" s="110">
        <v>953</v>
      </c>
      <c r="E811" s="44" t="s">
        <v>34</v>
      </c>
      <c r="F811" s="44" t="s">
        <v>24</v>
      </c>
      <c r="G811" s="57">
        <v>5020069180</v>
      </c>
      <c r="H811" s="81"/>
      <c r="I811" s="136">
        <f t="shared" si="420"/>
        <v>756000</v>
      </c>
      <c r="J811" s="136">
        <f>J812+J813+J814</f>
        <v>756000</v>
      </c>
      <c r="K811" s="136">
        <f t="shared" si="435"/>
        <v>0</v>
      </c>
      <c r="L811" s="137">
        <f t="shared" ref="L811:AB811" si="441">L812+L813+L814</f>
        <v>756000</v>
      </c>
      <c r="M811" s="137">
        <f t="shared" si="441"/>
        <v>0</v>
      </c>
      <c r="N811" s="137">
        <f t="shared" si="441"/>
        <v>0</v>
      </c>
      <c r="O811" s="136">
        <f t="shared" si="441"/>
        <v>0</v>
      </c>
      <c r="P811" s="136">
        <f t="shared" si="441"/>
        <v>0</v>
      </c>
      <c r="Q811" s="136">
        <f t="shared" si="441"/>
        <v>0</v>
      </c>
      <c r="R811" s="136">
        <f t="shared" si="441"/>
        <v>0</v>
      </c>
      <c r="S811" s="136">
        <f t="shared" si="441"/>
        <v>0</v>
      </c>
      <c r="T811" s="136">
        <f t="shared" si="441"/>
        <v>0</v>
      </c>
      <c r="U811" s="136">
        <f t="shared" si="441"/>
        <v>0</v>
      </c>
      <c r="V811" s="136">
        <f t="shared" si="441"/>
        <v>0</v>
      </c>
      <c r="W811" s="136">
        <f t="shared" si="441"/>
        <v>0</v>
      </c>
      <c r="X811" s="136">
        <f t="shared" si="441"/>
        <v>0</v>
      </c>
      <c r="Y811" s="136">
        <f t="shared" si="441"/>
        <v>0</v>
      </c>
      <c r="Z811" s="136">
        <f t="shared" si="441"/>
        <v>0</v>
      </c>
      <c r="AA811" s="136">
        <f t="shared" si="441"/>
        <v>0</v>
      </c>
      <c r="AB811" s="138">
        <f t="shared" si="441"/>
        <v>0</v>
      </c>
    </row>
    <row r="812" spans="2:28" s="56" customFormat="1" ht="75">
      <c r="B812" s="82"/>
      <c r="C812" s="43" t="s">
        <v>108</v>
      </c>
      <c r="D812" s="110">
        <v>953</v>
      </c>
      <c r="E812" s="44" t="s">
        <v>34</v>
      </c>
      <c r="F812" s="44" t="s">
        <v>24</v>
      </c>
      <c r="G812" s="57">
        <v>5020069180</v>
      </c>
      <c r="H812" s="81">
        <v>100</v>
      </c>
      <c r="I812" s="136">
        <f t="shared" si="420"/>
        <v>756000</v>
      </c>
      <c r="J812" s="136">
        <v>756000</v>
      </c>
      <c r="K812" s="136">
        <f t="shared" si="435"/>
        <v>0</v>
      </c>
      <c r="L812" s="137">
        <v>675000</v>
      </c>
      <c r="M812" s="137"/>
      <c r="N812" s="137"/>
      <c r="O812" s="136">
        <v>80900</v>
      </c>
      <c r="P812" s="136"/>
      <c r="Q812" s="136"/>
      <c r="R812" s="136"/>
      <c r="S812" s="136"/>
      <c r="T812" s="136"/>
      <c r="U812" s="136"/>
      <c r="V812" s="136"/>
      <c r="W812" s="136"/>
      <c r="X812" s="136"/>
      <c r="Y812" s="136">
        <v>100</v>
      </c>
      <c r="Z812" s="136"/>
      <c r="AA812" s="136"/>
      <c r="AB812" s="138"/>
    </row>
    <row r="813" spans="2:28" s="56" customFormat="1" ht="37.5" hidden="1">
      <c r="B813" s="82"/>
      <c r="C813" s="43" t="s">
        <v>100</v>
      </c>
      <c r="D813" s="110">
        <v>953</v>
      </c>
      <c r="E813" s="44" t="s">
        <v>34</v>
      </c>
      <c r="F813" s="44" t="s">
        <v>24</v>
      </c>
      <c r="G813" s="57">
        <v>5020069180</v>
      </c>
      <c r="H813" s="81">
        <v>200</v>
      </c>
      <c r="I813" s="136">
        <f t="shared" si="420"/>
        <v>0</v>
      </c>
      <c r="J813" s="136"/>
      <c r="K813" s="136"/>
      <c r="L813" s="137">
        <v>80900</v>
      </c>
      <c r="M813" s="137"/>
      <c r="N813" s="137"/>
      <c r="O813" s="136">
        <v>-80900</v>
      </c>
      <c r="P813" s="136"/>
      <c r="Q813" s="136"/>
      <c r="R813" s="136"/>
      <c r="S813" s="136"/>
      <c r="T813" s="136"/>
      <c r="U813" s="136"/>
      <c r="V813" s="136"/>
      <c r="W813" s="136"/>
      <c r="X813" s="136"/>
      <c r="Y813" s="136"/>
      <c r="Z813" s="136"/>
      <c r="AA813" s="136"/>
      <c r="AB813" s="138"/>
    </row>
    <row r="814" spans="2:28" s="56" customFormat="1" hidden="1">
      <c r="B814" s="82"/>
      <c r="C814" s="43" t="s">
        <v>103</v>
      </c>
      <c r="D814" s="110">
        <v>953</v>
      </c>
      <c r="E814" s="44" t="s">
        <v>34</v>
      </c>
      <c r="F814" s="44" t="s">
        <v>24</v>
      </c>
      <c r="G814" s="57">
        <v>5020069180</v>
      </c>
      <c r="H814" s="81">
        <v>800</v>
      </c>
      <c r="I814" s="136">
        <f t="shared" si="420"/>
        <v>0</v>
      </c>
      <c r="J814" s="136"/>
      <c r="K814" s="136"/>
      <c r="L814" s="137">
        <v>100</v>
      </c>
      <c r="M814" s="137"/>
      <c r="N814" s="137"/>
      <c r="O814" s="136"/>
      <c r="P814" s="136"/>
      <c r="Q814" s="136"/>
      <c r="R814" s="136"/>
      <c r="S814" s="136"/>
      <c r="T814" s="136"/>
      <c r="U814" s="136"/>
      <c r="V814" s="136"/>
      <c r="W814" s="136"/>
      <c r="X814" s="136"/>
      <c r="Y814" s="136">
        <v>-100</v>
      </c>
      <c r="Z814" s="136"/>
      <c r="AA814" s="136"/>
      <c r="AB814" s="138"/>
    </row>
    <row r="815" spans="2:28" s="56" customFormat="1" ht="56.25">
      <c r="B815" s="82"/>
      <c r="C815" s="43" t="s">
        <v>110</v>
      </c>
      <c r="D815" s="110">
        <v>953</v>
      </c>
      <c r="E815" s="44" t="s">
        <v>34</v>
      </c>
      <c r="F815" s="44" t="s">
        <v>24</v>
      </c>
      <c r="G815" s="57">
        <v>5020069190</v>
      </c>
      <c r="H815" s="81"/>
      <c r="I815" s="136">
        <f t="shared" si="420"/>
        <v>9229000</v>
      </c>
      <c r="J815" s="136">
        <f>J816+J817+J818</f>
        <v>9228960.0199999996</v>
      </c>
      <c r="K815" s="136">
        <f>I815-J815</f>
        <v>39.980000000447035</v>
      </c>
      <c r="L815" s="137">
        <f t="shared" ref="L815:AB815" si="442">L816+L817+L818</f>
        <v>9229000</v>
      </c>
      <c r="M815" s="137">
        <f t="shared" si="442"/>
        <v>0</v>
      </c>
      <c r="N815" s="137">
        <f t="shared" si="442"/>
        <v>0</v>
      </c>
      <c r="O815" s="136">
        <f t="shared" si="442"/>
        <v>0</v>
      </c>
      <c r="P815" s="136">
        <f t="shared" si="442"/>
        <v>0</v>
      </c>
      <c r="Q815" s="136">
        <f t="shared" si="442"/>
        <v>0</v>
      </c>
      <c r="R815" s="136">
        <f t="shared" si="442"/>
        <v>0</v>
      </c>
      <c r="S815" s="136">
        <f t="shared" si="442"/>
        <v>0</v>
      </c>
      <c r="T815" s="136">
        <f t="shared" si="442"/>
        <v>0</v>
      </c>
      <c r="U815" s="136">
        <f t="shared" si="442"/>
        <v>0</v>
      </c>
      <c r="V815" s="136">
        <f t="shared" si="442"/>
        <v>0</v>
      </c>
      <c r="W815" s="136">
        <f t="shared" si="442"/>
        <v>0</v>
      </c>
      <c r="X815" s="136">
        <f t="shared" si="442"/>
        <v>0</v>
      </c>
      <c r="Y815" s="136">
        <f t="shared" si="442"/>
        <v>0</v>
      </c>
      <c r="Z815" s="136">
        <f t="shared" si="442"/>
        <v>0</v>
      </c>
      <c r="AA815" s="136">
        <f t="shared" si="442"/>
        <v>0</v>
      </c>
      <c r="AB815" s="138">
        <f t="shared" si="442"/>
        <v>0</v>
      </c>
    </row>
    <row r="816" spans="2:28" s="56" customFormat="1" ht="75">
      <c r="B816" s="82"/>
      <c r="C816" s="43" t="s">
        <v>108</v>
      </c>
      <c r="D816" s="110">
        <v>953</v>
      </c>
      <c r="E816" s="44" t="s">
        <v>34</v>
      </c>
      <c r="F816" s="44" t="s">
        <v>24</v>
      </c>
      <c r="G816" s="57">
        <v>5020069190</v>
      </c>
      <c r="H816" s="81">
        <v>100</v>
      </c>
      <c r="I816" s="136">
        <f t="shared" si="420"/>
        <v>8828100</v>
      </c>
      <c r="J816" s="136">
        <v>8828072.5399999991</v>
      </c>
      <c r="K816" s="136">
        <f>I816-J816</f>
        <v>27.46000000089407</v>
      </c>
      <c r="L816" s="137">
        <v>8338000</v>
      </c>
      <c r="M816" s="137"/>
      <c r="N816" s="137"/>
      <c r="O816" s="136">
        <v>490000</v>
      </c>
      <c r="P816" s="136"/>
      <c r="Q816" s="136"/>
      <c r="R816" s="136"/>
      <c r="S816" s="136"/>
      <c r="T816" s="136"/>
      <c r="U816" s="136"/>
      <c r="V816" s="136"/>
      <c r="W816" s="136"/>
      <c r="X816" s="136"/>
      <c r="Y816" s="136">
        <v>100</v>
      </c>
      <c r="Z816" s="136"/>
      <c r="AA816" s="136"/>
      <c r="AB816" s="138"/>
    </row>
    <row r="817" spans="1:28" s="56" customFormat="1" ht="37.5">
      <c r="B817" s="82"/>
      <c r="C817" s="43" t="s">
        <v>100</v>
      </c>
      <c r="D817" s="110">
        <v>953</v>
      </c>
      <c r="E817" s="44" t="s">
        <v>34</v>
      </c>
      <c r="F817" s="44" t="s">
        <v>24</v>
      </c>
      <c r="G817" s="57">
        <v>5020069190</v>
      </c>
      <c r="H817" s="81">
        <v>200</v>
      </c>
      <c r="I817" s="136">
        <f t="shared" si="420"/>
        <v>400400</v>
      </c>
      <c r="J817" s="136">
        <v>400400</v>
      </c>
      <c r="K817" s="136">
        <f>I817-J817</f>
        <v>0</v>
      </c>
      <c r="L817" s="137">
        <v>890400</v>
      </c>
      <c r="M817" s="137"/>
      <c r="N817" s="137"/>
      <c r="O817" s="136">
        <v>-490000</v>
      </c>
      <c r="P817" s="136"/>
      <c r="Q817" s="136"/>
      <c r="R817" s="136"/>
      <c r="S817" s="136"/>
      <c r="T817" s="136"/>
      <c r="U817" s="136"/>
      <c r="V817" s="136"/>
      <c r="W817" s="136"/>
      <c r="X817" s="136"/>
      <c r="Y817" s="136"/>
      <c r="Z817" s="136"/>
      <c r="AA817" s="136"/>
      <c r="AB817" s="138"/>
    </row>
    <row r="818" spans="1:28" s="56" customFormat="1">
      <c r="B818" s="82"/>
      <c r="C818" s="43" t="s">
        <v>103</v>
      </c>
      <c r="D818" s="110">
        <v>953</v>
      </c>
      <c r="E818" s="44" t="s">
        <v>34</v>
      </c>
      <c r="F818" s="44" t="s">
        <v>24</v>
      </c>
      <c r="G818" s="57">
        <v>5020069190</v>
      </c>
      <c r="H818" s="81">
        <v>800</v>
      </c>
      <c r="I818" s="136">
        <f t="shared" si="420"/>
        <v>500</v>
      </c>
      <c r="J818" s="136">
        <v>487.48</v>
      </c>
      <c r="K818" s="136">
        <f>I818-J818</f>
        <v>12.519999999999982</v>
      </c>
      <c r="L818" s="137">
        <v>600</v>
      </c>
      <c r="M818" s="137"/>
      <c r="N818" s="137"/>
      <c r="O818" s="136"/>
      <c r="P818" s="136"/>
      <c r="Q818" s="136"/>
      <c r="R818" s="136"/>
      <c r="S818" s="136"/>
      <c r="T818" s="136"/>
      <c r="U818" s="136"/>
      <c r="V818" s="136"/>
      <c r="W818" s="136"/>
      <c r="X818" s="136"/>
      <c r="Y818" s="136">
        <v>-100</v>
      </c>
      <c r="Z818" s="136"/>
      <c r="AA818" s="136"/>
      <c r="AB818" s="138"/>
    </row>
    <row r="819" spans="1:28" s="56" customFormat="1">
      <c r="B819" s="82"/>
      <c r="C819" s="43"/>
      <c r="D819" s="115"/>
      <c r="E819" s="116"/>
      <c r="F819" s="116"/>
      <c r="G819" s="117"/>
      <c r="H819" s="139"/>
      <c r="I819" s="137"/>
      <c r="J819" s="137"/>
      <c r="K819" s="136"/>
      <c r="L819" s="137"/>
      <c r="M819" s="137"/>
      <c r="N819" s="137"/>
      <c r="O819" s="136"/>
      <c r="P819" s="136"/>
      <c r="Q819" s="136"/>
      <c r="R819" s="136"/>
      <c r="S819" s="136"/>
      <c r="T819" s="136"/>
      <c r="U819" s="136"/>
      <c r="V819" s="136"/>
      <c r="W819" s="136"/>
      <c r="X819" s="136"/>
      <c r="Y819" s="136"/>
      <c r="Z819" s="136"/>
      <c r="AA819" s="136"/>
      <c r="AB819" s="138"/>
    </row>
    <row r="820" spans="1:28" s="56" customFormat="1">
      <c r="B820" s="82"/>
      <c r="C820" s="43"/>
      <c r="D820" s="115"/>
      <c r="E820" s="116"/>
      <c r="F820" s="116"/>
      <c r="G820" s="117"/>
      <c r="H820" s="139"/>
      <c r="I820" s="137"/>
      <c r="J820" s="137"/>
      <c r="K820" s="136"/>
      <c r="L820" s="137"/>
      <c r="M820" s="137"/>
      <c r="N820" s="137"/>
      <c r="O820" s="136"/>
      <c r="P820" s="136"/>
      <c r="Q820" s="136"/>
      <c r="R820" s="136"/>
      <c r="S820" s="136"/>
      <c r="T820" s="136"/>
      <c r="U820" s="136"/>
      <c r="V820" s="136"/>
      <c r="W820" s="136"/>
      <c r="X820" s="136"/>
      <c r="Y820" s="136"/>
      <c r="Z820" s="136"/>
      <c r="AA820" s="136"/>
      <c r="AB820" s="138"/>
    </row>
    <row r="821" spans="1:28" s="56" customFormat="1">
      <c r="A821" s="82"/>
      <c r="B821" s="82"/>
      <c r="C821" s="140" t="s">
        <v>83</v>
      </c>
      <c r="D821" s="35"/>
      <c r="E821"/>
      <c r="F821"/>
      <c r="G821" s="117"/>
      <c r="K821" s="141"/>
      <c r="L821" s="137"/>
      <c r="O821" s="141"/>
      <c r="P821" s="141"/>
      <c r="Q821" s="141"/>
      <c r="R821" s="141"/>
      <c r="S821" s="141"/>
      <c r="T821" s="141"/>
      <c r="U821" s="141"/>
      <c r="V821" s="141"/>
      <c r="W821" s="141"/>
      <c r="X821" s="141"/>
      <c r="Y821" s="141"/>
      <c r="Z821" s="141"/>
      <c r="AA821" s="141"/>
      <c r="AB821" s="142"/>
    </row>
    <row r="822" spans="1:28" s="56" customFormat="1" ht="17.649999999999999" customHeight="1">
      <c r="A822" s="82"/>
      <c r="B822" s="82"/>
      <c r="C822" s="153" t="s">
        <v>84</v>
      </c>
      <c r="D822" s="153"/>
      <c r="E822"/>
      <c r="F822"/>
      <c r="G822" s="117"/>
      <c r="K822" s="141"/>
      <c r="O822" s="141"/>
      <c r="P822" s="141"/>
      <c r="Q822" s="141"/>
      <c r="R822" s="141"/>
      <c r="S822" s="141"/>
      <c r="T822" s="141"/>
      <c r="U822" s="141"/>
      <c r="V822" s="141"/>
      <c r="W822" s="141"/>
      <c r="X822" s="141"/>
      <c r="Y822" s="141"/>
      <c r="Z822" s="141"/>
      <c r="AA822" s="141"/>
      <c r="AB822" s="142"/>
    </row>
    <row r="823" spans="1:28" s="56" customFormat="1" ht="17.45" customHeight="1">
      <c r="A823" s="82"/>
      <c r="B823" s="82"/>
      <c r="C823" s="153" t="s">
        <v>85</v>
      </c>
      <c r="D823" s="153"/>
      <c r="E823" s="154"/>
      <c r="F823" s="154"/>
      <c r="G823" s="154"/>
      <c r="J823" s="143" t="s">
        <v>86</v>
      </c>
      <c r="K823" s="141"/>
      <c r="L823" s="137"/>
      <c r="O823" s="141"/>
      <c r="P823" s="141"/>
      <c r="Q823" s="141"/>
      <c r="R823" s="141"/>
      <c r="S823" s="141"/>
      <c r="T823" s="141"/>
      <c r="U823" s="141"/>
      <c r="V823" s="141"/>
      <c r="W823" s="141"/>
      <c r="X823" s="141"/>
      <c r="Y823" s="141"/>
      <c r="Z823" s="141"/>
      <c r="AA823" s="141"/>
      <c r="AB823" s="142"/>
    </row>
  </sheetData>
  <autoFilter ref="G1:G1048576" xr:uid="{00000000-0009-0000-0000-000002000000}"/>
  <mergeCells count="30">
    <mergeCell ref="C822:D822"/>
    <mergeCell ref="C823:D823"/>
    <mergeCell ref="E823:G823"/>
    <mergeCell ref="X5:X7"/>
    <mergeCell ref="Y5:Y7"/>
    <mergeCell ref="Z5:Z7"/>
    <mergeCell ref="AA5:AA6"/>
    <mergeCell ref="AB5:AB7"/>
    <mergeCell ref="S5:S7"/>
    <mergeCell ref="T5:T7"/>
    <mergeCell ref="U5:U7"/>
    <mergeCell ref="V5:V7"/>
    <mergeCell ref="W5:W6"/>
    <mergeCell ref="N5:N7"/>
    <mergeCell ref="O5:O7"/>
    <mergeCell ref="P5:P7"/>
    <mergeCell ref="Q5:Q7"/>
    <mergeCell ref="R5:R7"/>
    <mergeCell ref="J1:M1"/>
    <mergeCell ref="J2:K2"/>
    <mergeCell ref="C3:M3"/>
    <mergeCell ref="I4:L4"/>
    <mergeCell ref="B5:B6"/>
    <mergeCell ref="C5:C6"/>
    <mergeCell ref="D5:H5"/>
    <mergeCell ref="I5:I6"/>
    <mergeCell ref="J5:J6"/>
    <mergeCell ref="K5:K6"/>
    <mergeCell ref="L5:L6"/>
    <mergeCell ref="M5:M7"/>
  </mergeCells>
  <pageMargins left="0.196527777777778" right="0.196527777777778" top="0.78749999999999998" bottom="0.196527777777778" header="0.511811023622047" footer="0.511811023622047"/>
  <pageSetup paperSize="9" scale="72" fitToHeight="100" orientation="landscape" horizontalDpi="300" verticalDpi="300" r:id="rId1"/>
  <rowBreaks count="2" manualBreakCount="2">
    <brk id="180" max="16383" man="1"/>
    <brk id="210" max="16383" man="1"/>
  </rowBreaks>
  <colBreaks count="1" manualBreakCount="1">
    <brk id="27" max="1048575" man="1"/>
  </colBreaks>
</worksheet>
</file>

<file path=docProps/app.xml><?xml version="1.0" encoding="utf-8"?>
<Properties xmlns="http://schemas.openxmlformats.org/officeDocument/2006/extended-properties" xmlns:vt="http://schemas.openxmlformats.org/officeDocument/2006/docPropsVTypes">
  <Template>Normal.dotm</Template>
  <TotalTime>2886</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15</vt:i4>
      </vt:variant>
    </vt:vector>
  </HeadingPairs>
  <TitlesOfParts>
    <vt:vector size="18" baseType="lpstr">
      <vt:lpstr>приложение 3</vt:lpstr>
      <vt:lpstr>приложение 4</vt:lpstr>
      <vt:lpstr>приложение 5</vt:lpstr>
      <vt:lpstr>'приложение 5'!a</vt:lpstr>
      <vt:lpstr>'приложение 4'!Excel_BuiltIn__FilterDatabase</vt:lpstr>
      <vt:lpstr>'приложение 3'!Excel_BuiltIn_Print_Area</vt:lpstr>
      <vt:lpstr>'приложение 4'!Excel_BuiltIn_Print_Area</vt:lpstr>
      <vt:lpstr>'приложение 5'!Excel_BuiltIn_Print_Area</vt:lpstr>
      <vt:lpstr>'приложение 5'!Print_Area_0</vt:lpstr>
      <vt:lpstr>'приложение 3'!Print_Area_0_0</vt:lpstr>
      <vt:lpstr>'приложение 4'!Print_Area_0_0</vt:lpstr>
      <vt:lpstr>'приложение 5'!Print_Area_0_0</vt:lpstr>
      <vt:lpstr>'приложение 5'!Print_Area_0_0_0</vt:lpstr>
      <vt:lpstr>'приложение 5'!Z_EF5A4981_C8E4_11D8_A2FC_006098EF8BA8__wvu_PrintArea</vt:lpstr>
      <vt:lpstr>'приложение 3'!Область_печати</vt:lpstr>
      <vt:lpstr>'приложение 4'!Область_печати</vt:lpstr>
      <vt:lpstr>'приложение 5'!Область_печати</vt:lpstr>
      <vt:lpstr>'приложение 5'!пр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484</cp:revision>
  <cp:lastPrinted>2025-07-31T13:58:42Z</cp:lastPrinted>
  <dcterms:modified xsi:type="dcterms:W3CDTF">2025-07-31T13:58:45Z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aleCrop">
    <vt:bool>false</vt:bool>
  </property>
</Properties>
</file>