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йон 2025 год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<sst xmlns="http://schemas.openxmlformats.org/spreadsheetml/2006/main" count="131" uniqueCount="130">
  <si>
    <t xml:space="preserve">Приложение 1</t>
  </si>
  <si>
    <t xml:space="preserve">к  решению Совета муниципального образования Белореченский муниципальный район Краснодарского края от 25 декабря 2025 г. № 240 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</si>
  <si>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2025 год</t>
  </si>
  <si>
    <t xml:space="preserve">(рублей)</t>
  </si>
  <si>
    <t xml:space="preserve">Код</t>
  </si>
  <si>
    <t xml:space="preserve">Наименование дохода</t>
  </si>
  <si>
    <t xml:space="preserve">2025 год</t>
  </si>
  <si>
    <t xml:space="preserve">1 00 00000 00 0000 000</t>
  </si>
  <si>
    <t xml:space="preserve">Налоговые и неналоговые доходы</t>
  </si>
  <si>
    <t xml:space="preserve">1 01 01000 00 0000 110</t>
  </si>
  <si>
    <t xml:space="preserve">Налог на прибыль организаций</t>
  </si>
  <si>
    <t xml:space="preserve">1 01 02000 01 0000 110 </t>
  </si>
  <si>
    <t xml:space="preserve">Налог на доходы физических лиц</t>
  </si>
  <si>
    <t xml:space="preserve">1 03 02000 01 0000 110 </t>
  </si>
  <si>
    <t xml:space="preserve">Акцизы по подакцизным товарам (продукции), производимым на территории Российской Федерации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</si>
  <si>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</si>
  <si>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</si>
  <si>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 </t>
  </si>
  <si>
    <t xml:space="preserve"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</si>
  <si>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</si>
  <si>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</si>
  <si>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</si>
  <si>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</si>
  <si>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</t>
  </si>
  <si>
    <t xml:space="preserve">Налог на имущество организаций</t>
  </si>
  <si>
    <t xml:space="preserve">1 08 00000 00 0000 110</t>
  </si>
  <si>
    <t xml:space="preserve">Государственная пошлина</t>
  </si>
  <si>
    <t xml:space="preserve">1 11 01050 05 0000 120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</si>
  <si>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</si>
  <si>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</si>
  <si>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</si>
  <si>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1 11 05010 00 0000 120</t>
  </si>
  <si>
    <t xml:space="preserve"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</si>
  <si>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</si>
  <si>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</si>
  <si>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1 11 05035 05 0000 120</t>
  </si>
  <si>
    <t xml:space="preserve"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</si>
  <si>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 xml:space="preserve">1 11 07015 05  0000 120</t>
  </si>
  <si>
    <t xml:space="preserve"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</si>
  <si>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1 11 09000 00  0000 120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</si>
  <si>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</si>
  <si>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1 12 01000 00 0000 120</t>
  </si>
  <si>
    <t xml:space="preserve">Плата за негативное воздействие на окружающую среду</t>
  </si>
  <si>
    <t xml:space="preserve">1 13 00000 00 0000 000</t>
  </si>
  <si>
    <t xml:space="preserve">Доходы от оказания платных услуг и компенсации затрат государства</t>
  </si>
  <si>
    <t xml:space="preserve">1 14 02053 05 0000 440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</si>
  <si>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</si>
  <si>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1 14 06000 00 0000 430</t>
  </si>
  <si>
    <t xml:space="preserve"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</si>
  <si>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</si>
  <si>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</si>
  <si>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</si>
  <si>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</si>
  <si>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</si>
  <si>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</si>
  <si>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2 02 15001 05 0000 150</t>
  </si>
  <si>
    <t xml:space="preserve">Дотации бюджетам муниципальных районов на выравнивание бюджетной обеспеченности из бюджета субъекта Российской Федерации</t>
  </si>
  <si>
    <t xml:space="preserve">2 02 15002 05 0000 150</t>
  </si>
  <si>
    <t xml:space="preserve">Дотации бюджетам муниципальных районов на поддержку мер по обеспечению сбалансированности бюджетов</t>
  </si>
  <si>
    <t xml:space="preserve">2 02 19999 05 0000 150</t>
  </si>
  <si>
    <t xml:space="preserve">Прочие дотации бюджетам муниципальных районов</t>
  </si>
  <si>
    <t xml:space="preserve">2 02 20077 05 0000 150</t>
  </si>
  <si>
    <t xml:space="preserve">Субсидии бюджетам муниципальных районов на софинансирование капитальных вложений в объекты муниципальной собственности</t>
  </si>
  <si>
    <t xml:space="preserve">2 02 25304 05 0000 150</t>
  </si>
  <si>
    <t xml:space="preserve"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</si>
  <si>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2 02 25497 05 0000 150</t>
  </si>
  <si>
    <t xml:space="preserve">Субсидии бюджетам муниципальных районов на реализацию мероприятий по обеспечению жильем молодых семей</t>
  </si>
  <si>
    <t xml:space="preserve">2 02 25519 05 0000 150</t>
  </si>
  <si>
    <t xml:space="preserve">Субсидии бюджетам муниципальных районов на поддержку отрасли культуры</t>
  </si>
  <si>
    <t xml:space="preserve">2 02 25599 05 0000 150</t>
  </si>
  <si>
    <t xml:space="preserve">Субсидии бюджетам муниципальных районов на подготовку проектов межевания земельных участков и на проведение кадастровых работ</t>
  </si>
  <si>
    <t xml:space="preserve">2 02 29999 05 0000 150</t>
  </si>
  <si>
    <t xml:space="preserve">Прочие субсидии бюджетам муниципальных районов</t>
  </si>
  <si>
    <t xml:space="preserve">2 02 30024 05 0000 150</t>
  </si>
  <si>
    <t xml:space="preserve">Субвенции бюджетам муниципальных районов на выполнение передаваемых полномочий субъектов Российской Федерации</t>
  </si>
  <si>
    <t xml:space="preserve">2 02 30029 05 0000 150</t>
  </si>
  <si>
    <t xml:space="preserve"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</si>
  <si>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2 02 35082 05 0000 150</t>
  </si>
  <si>
    <t xml:space="preserve"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</si>
  <si>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2 02 35120 05 0000 150</t>
  </si>
  <si>
    <t xml:space="preserve"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</si>
  <si>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2 02 35179 05 0000 150</t>
  </si>
  <si>
    <t xml:space="preserve"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</si>
  <si>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2 02 35303 05 0000 150</t>
  </si>
  <si>
    <t xml:space="preserve"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</si>
  <si>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2 02 36900 05 0000 150</t>
  </si>
  <si>
    <t xml:space="preserve">Единая субвенция бюджетам муниципальных районов из бюджета субъекта Российской Федерации</t>
  </si>
  <si>
    <t xml:space="preserve">2 02 40014 05 0000 150</t>
  </si>
  <si>
    <t xml:space="preserve"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</si>
  <si>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2 02 45050 05 0000 150</t>
  </si>
  <si>
    <t xml:space="preserve"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</si>
  <si>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2 02 49999 05 0000 150</t>
  </si>
  <si>
    <t xml:space="preserve">Прочие межбюджетные трансферты, передаваемые бюджетам муниципальных районов</t>
  </si>
  <si>
    <t xml:space="preserve">2 07 05030 05 0000 150</t>
  </si>
  <si>
    <t xml:space="preserve">Прочие безвозмездные поступления в бюджеты муниципальных районов</t>
  </si>
  <si>
    <t xml:space="preserve"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</si>
  <si>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</si>
  <si>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2 18 05010 05 0000 150</t>
  </si>
  <si>
    <t xml:space="preserve">Доходы бюджетов муниципальных районов от возврата бюджетными учреждениями остатков субсидий прошлых лет</t>
  </si>
  <si>
    <t xml:space="preserve">2 18 05020 05 0000 150</t>
  </si>
  <si>
    <t xml:space="preserve">Доходы бюджетов муниципальных районов от возврата автономными учреждениями остатков субсидий прошлых лет</t>
  </si>
  <si>
    <t xml:space="preserve">2 18 60010 05 0000 150</t>
  </si>
  <si>
    <t xml:space="preserve"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</si>
  <si>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2 19 00000 05 0000 150</t>
  </si>
  <si>
    <t xml:space="preserve"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</si>
  <si>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2 19 25304 05 0000 150</t>
  </si>
  <si>
    <t xml:space="preserve"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</si>
  <si>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2 19 25750 05 0000 150</t>
  </si>
  <si>
    <t xml:space="preserve">Возврат остатков субсидий на реализацию мероприятий по модернизации школьных систем образования из бюджетов муниципальных районов</t>
  </si>
  <si>
    <t xml:space="preserve">2 19 25786 05 0000 150</t>
  </si>
  <si>
    <t xml:space="preserve"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</si>
  <si>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 xml:space="preserve">2 19 35120 05 0000 150</t>
  </si>
  <si>
    <t xml:space="preserve"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</si>
  <si>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 xml:space="preserve">2 19 35179 05 0000 150</t>
  </si>
  <si>
    <t xml:space="preserve"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</si>
  <si>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2 19 35303 05 0000 150</t>
  </si>
  <si>
    <t xml:space="preserve"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</si>
  <si>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2 19 45179 05 0000 150</t>
  </si>
  <si>
    <t xml:space="preserve"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</si>
  <si>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2 19 45050 05 0000 150</t>
  </si>
  <si>
    <t xml:space="preserve">2 19 45303 05 0000 150</t>
  </si>
  <si>
    <t xml:space="preserve"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</si>
  <si>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2 19 60010 05 0000 150</t>
  </si>
  <si>
    <t xml:space="preserve"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</si>
  <si>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Всего доходов</t>
  </si>
  <si>
    <t xml:space="preserve">Начальник финансового управления</t>
  </si>
  <si>
    <t xml:space="preserve">администрации муниципального образования</t>
  </si>
  <si>
    <t xml:space="preserve">Белореченский муниципальный район</t>
  </si>
  <si>
    <t xml:space="preserve">Краснодарского края</t>
  </si>
  <si>
    <t xml:space="preserve">Е.А. Греков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</si>
</sst>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#.00"/>
    <numFmt numFmtId="166" formatCode="#,##0.00"/>
  </numFmts>
  <fonts count="9">
    <font>
      <sz val="1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0"/>
      <charset val="1"/>
    </font>
    <font>
      <sz val="14"/>
      <color rgb="FF000000"/>
      <name val="Times New Roman"/>
      <family val="0"/>
      <charset val="1"/>
    </font>
    <font>
      <sz val="14"/>
      <color rgb="FFFF0000"/>
      <name val="Times New Roman"/>
      <family val="0"/>
      <charset val="1"/>
    </font>
    <font>
      <b val="true"/>
      <sz val="14"/>
      <name val="Times New Roman"/>
      <family val="0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V1048576"/>
  <sheetViews>
    <sheetView showFormulas="false" showGridLines="true" showRowColHeaders="true" showZeros="true" rightToLeft="false" tabSelected="true" showOutlineSymbols="true" defaultGridColor="true" view="pageBreakPreview" topLeftCell="A31" colorId="64" zoomScale="80" zoomScaleNormal="95" zoomScalePageLayoutView="80" workbookViewId="0">
      <selection pane="topLeft" activeCell="C43" activeCellId="0" sqref="C43"/>
    </sheetView>
  </sheetViews>
  <sheetFormatPr defaultRowHeight="17.35" zeroHeight="false" outlineLevelRow="0" outlineLevelCol="0"/>
  <cols>
    <col collapsed="false" customWidth="true" hidden="false" outlineLevel="0" max="1" min="1" style="1" width="29.75"/>
    <col collapsed="false" customWidth="true" hidden="false" outlineLevel="0" max="2" min="2" style="1" width="54.77"/>
    <col collapsed="false" customWidth="true" hidden="false" outlineLevel="0" max="3" min="3" style="2" width="28.62"/>
    <col collapsed="false" customWidth="true" hidden="true" outlineLevel="0" max="4" min="4" style="3" width="5.28"/>
    <col collapsed="false" customWidth="true" hidden="false" outlineLevel="0" max="5" min="5" style="3" width="6.11"/>
    <col collapsed="false" customWidth="true" hidden="false" outlineLevel="0" max="6" min="6" style="3" width="33.22"/>
    <col collapsed="false" customWidth="true" hidden="false" outlineLevel="0" max="254" min="7" style="3" width="6.11"/>
    <col collapsed="false" customWidth="true" hidden="false" outlineLevel="0" max="1025" min="255" style="4" width="6.11"/>
  </cols>
  <sheetData>
    <row r="1" customFormat="false" ht="26.85" hidden="false" customHeight="true" outlineLevel="0" collapsed="false">
      <c r="A1" s="5"/>
      <c r="B1" s="5"/>
      <c r="C1" s="6" t="s">
        <v>0</v>
      </c>
    </row>
    <row r="2" s="11" customFormat="true" ht="127.5" hidden="false" customHeight="false" outlineLevel="0" collapsed="false">
      <c r="A2" s="7"/>
      <c r="B2" s="8"/>
      <c r="C2" s="9" t="s">
        <v>1</v>
      </c>
      <c r="D2" s="10"/>
    </row>
    <row r="3" s="11" customFormat="true" ht="12.6" hidden="false" customHeight="true" outlineLevel="0" collapsed="false">
      <c r="A3" s="1"/>
      <c r="B3" s="12"/>
      <c r="C3" s="13"/>
    </row>
    <row r="4" s="11" customFormat="true" ht="54.45" hidden="false" customHeight="true" outlineLevel="0" collapsed="false">
      <c r="A4" s="14" t="s">
        <v>2</v>
      </c>
      <c r="B4" s="14"/>
      <c r="C4" s="14"/>
    </row>
    <row r="5" s="11" customFormat="true" ht="27" hidden="false" customHeight="true" outlineLevel="0" collapsed="false">
      <c r="A5" s="15"/>
      <c r="B5" s="15"/>
      <c r="C5" s="16" t="s">
        <v>3</v>
      </c>
    </row>
    <row r="6" customFormat="false" ht="35.45" hidden="false" customHeight="true" outlineLevel="0" collapsed="false">
      <c r="A6" s="17" t="s">
        <v>4</v>
      </c>
      <c r="B6" s="17" t="s">
        <v>5</v>
      </c>
      <c r="C6" s="18" t="s">
        <v>6</v>
      </c>
    </row>
    <row r="7" customFormat="false" ht="17.35" hidden="false" customHeight="false" outlineLevel="0" collapsed="false">
      <c r="A7" s="19" t="s">
        <v>7</v>
      </c>
      <c r="B7" s="19" t="s">
        <v>8</v>
      </c>
      <c r="C7" s="2" t="n">
        <f aca="false">C8+C9+C10+C11+C12+C13+C14+C15+C16+C17+C18+C19+C20+C21+C22+C23+C24+C25+C27+C26+C28</f>
        <v>1524028900</v>
      </c>
    </row>
    <row r="8" customFormat="false" ht="17.35" hidden="false" customHeight="false" outlineLevel="0" collapsed="false">
      <c r="A8" s="19" t="s">
        <v>9</v>
      </c>
      <c r="B8" s="19" t="s">
        <v>10</v>
      </c>
      <c r="C8" s="20" t="n">
        <f aca="false">26428000-3500000-2300000</f>
        <v>20628000</v>
      </c>
    </row>
    <row r="9" customFormat="false" ht="17.35" hidden="false" customHeight="false" outlineLevel="0" collapsed="false">
      <c r="A9" s="19" t="s">
        <v>11</v>
      </c>
      <c r="B9" s="19" t="s">
        <v>12</v>
      </c>
      <c r="C9" s="20" t="n">
        <f aca="false">802886000+19023800+2012000-6700000</f>
        <v>817221800</v>
      </c>
    </row>
    <row r="10" customFormat="false" ht="53.05" hidden="false" customHeight="true" outlineLevel="0" collapsed="false">
      <c r="A10" s="19" t="s">
        <v>13</v>
      </c>
      <c r="B10" s="19" t="s">
        <v>14</v>
      </c>
      <c r="C10" s="20" t="n">
        <v>8093200</v>
      </c>
    </row>
    <row r="11" customFormat="false" ht="34.7" hidden="false" customHeight="true" outlineLevel="0" collapsed="false">
      <c r="A11" s="19" t="s">
        <v>15</v>
      </c>
      <c r="B11" s="19" t="s">
        <v>16</v>
      </c>
      <c r="C11" s="20" t="n">
        <f aca="false">329491000+5000000</f>
        <v>334491000</v>
      </c>
    </row>
    <row r="12" customFormat="false" ht="34.7" hidden="false" customHeight="true" outlineLevel="0" collapsed="false">
      <c r="A12" s="19" t="s">
        <v>17</v>
      </c>
      <c r="B12" s="19" t="s">
        <v>18</v>
      </c>
      <c r="C12" s="20" t="n">
        <f aca="false">200000-100000</f>
        <v>100000</v>
      </c>
    </row>
    <row r="13" customFormat="false" ht="17.35" hidden="false" customHeight="false" outlineLevel="0" collapsed="false">
      <c r="A13" s="19" t="s">
        <v>19</v>
      </c>
      <c r="B13" s="19" t="s">
        <v>20</v>
      </c>
      <c r="C13" s="20" t="n">
        <v>18530000</v>
      </c>
    </row>
    <row r="14" customFormat="false" ht="69.4" hidden="false" customHeight="true" outlineLevel="0" collapsed="false">
      <c r="A14" s="19" t="s">
        <v>21</v>
      </c>
      <c r="B14" s="19" t="s">
        <v>22</v>
      </c>
      <c r="C14" s="20" t="n">
        <f aca="false">41859000+5000000</f>
        <v>46859000</v>
      </c>
    </row>
    <row r="15" customFormat="false" ht="17.35" hidden="false" customHeight="false" outlineLevel="0" collapsed="false">
      <c r="A15" s="19" t="s">
        <v>23</v>
      </c>
      <c r="B15" s="19" t="s">
        <v>24</v>
      </c>
      <c r="C15" s="2" t="n">
        <v>8082000</v>
      </c>
    </row>
    <row r="16" customFormat="false" ht="17.35" hidden="false" customHeight="false" outlineLevel="0" collapsed="false">
      <c r="A16" s="19" t="s">
        <v>25</v>
      </c>
      <c r="B16" s="19" t="s">
        <v>26</v>
      </c>
      <c r="C16" s="20" t="n">
        <f aca="false">27212000+3600000+15000000+9000000</f>
        <v>54812000</v>
      </c>
    </row>
    <row r="17" customFormat="false" ht="87.2" hidden="false" customHeight="true" outlineLevel="0" collapsed="false">
      <c r="A17" s="21" t="s">
        <v>27</v>
      </c>
      <c r="B17" s="19" t="s">
        <v>28</v>
      </c>
      <c r="C17" s="20" t="n">
        <f aca="false">77900+44700+195</f>
        <v>122795</v>
      </c>
    </row>
    <row r="18" customFormat="false" ht="73.5" hidden="false" customHeight="true" outlineLevel="0" collapsed="false">
      <c r="A18" s="21" t="s">
        <v>29</v>
      </c>
      <c r="B18" s="19" t="s">
        <v>30</v>
      </c>
      <c r="C18" s="20" t="n">
        <f aca="false">3600+2500-195</f>
        <v>5905</v>
      </c>
    </row>
    <row r="19" customFormat="false" ht="104" hidden="false" customHeight="true" outlineLevel="0" collapsed="false">
      <c r="A19" s="19" t="s">
        <v>31</v>
      </c>
      <c r="B19" s="22" t="s">
        <v>32</v>
      </c>
      <c r="C19" s="20" t="n">
        <f aca="false">76879000+15500000</f>
        <v>92379000</v>
      </c>
    </row>
    <row r="20" customFormat="false" ht="122.4" hidden="false" customHeight="true" outlineLevel="0" collapsed="false">
      <c r="A20" s="19" t="s">
        <v>33</v>
      </c>
      <c r="B20" s="22" t="s">
        <v>34</v>
      </c>
      <c r="C20" s="20" t="n">
        <v>316000</v>
      </c>
    </row>
    <row r="21" customFormat="false" ht="102.75" hidden="false" customHeight="true" outlineLevel="0" collapsed="false">
      <c r="A21" s="19" t="s">
        <v>35</v>
      </c>
      <c r="B21" s="22" t="s">
        <v>36</v>
      </c>
      <c r="C21" s="20" t="n">
        <v>1417200</v>
      </c>
    </row>
    <row r="22" customFormat="false" ht="75" hidden="true" customHeight="false" outlineLevel="0" collapsed="false">
      <c r="A22" s="19" t="s">
        <v>37</v>
      </c>
      <c r="B22" s="22" t="s">
        <v>38</v>
      </c>
      <c r="C22" s="23" t="n">
        <v>0</v>
      </c>
    </row>
    <row r="23" customFormat="false" ht="127.05" hidden="false" customHeight="true" outlineLevel="0" collapsed="false">
      <c r="A23" s="19" t="s">
        <v>39</v>
      </c>
      <c r="B23" s="22" t="s">
        <v>40</v>
      </c>
      <c r="C23" s="20" t="n">
        <v>2450900</v>
      </c>
    </row>
    <row r="24" customFormat="false" ht="36" hidden="false" customHeight="true" outlineLevel="0" collapsed="false">
      <c r="A24" s="19" t="s">
        <v>41</v>
      </c>
      <c r="B24" s="19" t="s">
        <v>42</v>
      </c>
      <c r="C24" s="20" t="n">
        <f aca="false">26375200-9450000</f>
        <v>16925200</v>
      </c>
    </row>
    <row r="25" customFormat="false" ht="40.4" hidden="false" customHeight="true" outlineLevel="0" collapsed="false">
      <c r="A25" s="1" t="s">
        <v>43</v>
      </c>
      <c r="B25" s="22" t="s">
        <v>44</v>
      </c>
      <c r="C25" s="20" t="n">
        <f aca="false">1926400+23800+36300+15120000</f>
        <v>17106500</v>
      </c>
    </row>
    <row r="26" customFormat="false" ht="132" hidden="false" customHeight="true" outlineLevel="0" collapsed="false">
      <c r="A26" s="7" t="s">
        <v>45</v>
      </c>
      <c r="B26" s="22" t="s">
        <v>46</v>
      </c>
      <c r="C26" s="23" t="n">
        <f aca="false">8500</f>
        <v>8500</v>
      </c>
    </row>
    <row r="27" customFormat="false" ht="55.5" hidden="false" customHeight="true" outlineLevel="0" collapsed="false">
      <c r="A27" s="7" t="s">
        <v>47</v>
      </c>
      <c r="B27" s="22" t="s">
        <v>48</v>
      </c>
      <c r="C27" s="20" t="n">
        <f aca="false">16627000+10137600+15218000+10197600+9516300+12175700+6148500</f>
        <v>80020700</v>
      </c>
    </row>
    <row r="28" customFormat="false" ht="31.3" hidden="false" customHeight="false" outlineLevel="0" collapsed="false">
      <c r="A28" s="19" t="s">
        <v>49</v>
      </c>
      <c r="B28" s="19" t="s">
        <v>50</v>
      </c>
      <c r="C28" s="20" t="n">
        <f aca="false">3409200+1050000</f>
        <v>4459200</v>
      </c>
    </row>
    <row r="29" customFormat="false" ht="17.35" hidden="false" customHeight="false" outlineLevel="0" collapsed="false">
      <c r="A29" s="19" t="s">
        <v>51</v>
      </c>
      <c r="B29" s="19" t="s">
        <v>52</v>
      </c>
      <c r="C29" s="2" t="n">
        <f aca="false">C30+C55+C51+C50</f>
        <v>3603875547.91</v>
      </c>
    </row>
    <row r="30" customFormat="false" ht="56.7" hidden="false" customHeight="true" outlineLevel="0" collapsed="false">
      <c r="A30" s="19" t="s">
        <v>53</v>
      </c>
      <c r="B30" s="19" t="s">
        <v>54</v>
      </c>
      <c r="C30" s="2" t="n">
        <f aca="false">SUM(C31:C49)</f>
        <v>3613531912.9</v>
      </c>
    </row>
    <row r="31" customFormat="false" ht="48.6" hidden="false" customHeight="false" outlineLevel="0" collapsed="false">
      <c r="A31" s="19" t="s">
        <v>55</v>
      </c>
      <c r="B31" s="19" t="s">
        <v>56</v>
      </c>
      <c r="C31" s="2" t="n">
        <f aca="false">306242600</f>
        <v>306242600</v>
      </c>
    </row>
    <row r="32" customFormat="false" ht="48" hidden="false" customHeight="false" outlineLevel="0" collapsed="false">
      <c r="A32" s="19" t="s">
        <v>57</v>
      </c>
      <c r="B32" s="19" t="s">
        <v>58</v>
      </c>
      <c r="C32" s="2" t="n">
        <v>8000000</v>
      </c>
    </row>
    <row r="33" customFormat="false" ht="31.3" hidden="false" customHeight="false" outlineLevel="0" collapsed="false">
      <c r="A33" s="19" t="s">
        <v>59</v>
      </c>
      <c r="B33" s="19" t="s">
        <v>60</v>
      </c>
      <c r="C33" s="2" t="n">
        <f aca="false">26947000+1351700</f>
        <v>28298700</v>
      </c>
    </row>
    <row r="34" s="22" customFormat="true" ht="62.1" hidden="false" customHeight="true" outlineLevel="0" collapsed="false">
      <c r="A34" s="22" t="s">
        <v>61</v>
      </c>
      <c r="B34" s="22" t="s">
        <v>62</v>
      </c>
      <c r="C34" s="20" t="n">
        <f aca="false">15000000+23279800+15604200+259343200+10891000+32941000+184143800+5923200-4035200+78302700-10891000-10964800-76089600-2213100</f>
        <v>521235200</v>
      </c>
      <c r="IU34" s="24"/>
      <c r="IV34" s="24"/>
    </row>
    <row r="35" customFormat="false" ht="96.25" hidden="false" customHeight="true" outlineLevel="0" collapsed="false">
      <c r="A35" s="19" t="s">
        <v>63</v>
      </c>
      <c r="B35" s="25" t="s">
        <v>64</v>
      </c>
      <c r="C35" s="20" t="n">
        <f aca="false">98952900+22651000-20625900</f>
        <v>100978000</v>
      </c>
    </row>
    <row r="36" customFormat="false" ht="55.35" hidden="false" customHeight="true" outlineLevel="0" collapsed="false">
      <c r="A36" s="19" t="s">
        <v>65</v>
      </c>
      <c r="B36" s="22" t="s">
        <v>66</v>
      </c>
      <c r="C36" s="20" t="n">
        <f aca="false">2671200+921800+485500</f>
        <v>4078500</v>
      </c>
    </row>
    <row r="37" customFormat="false" ht="39.65" hidden="false" customHeight="true" outlineLevel="0" collapsed="false">
      <c r="A37" s="19" t="s">
        <v>67</v>
      </c>
      <c r="B37" s="25" t="s">
        <v>68</v>
      </c>
      <c r="C37" s="20" t="n">
        <f aca="false">431200-3000</f>
        <v>428200</v>
      </c>
    </row>
    <row r="38" customFormat="false" ht="54.4" hidden="false" customHeight="true" outlineLevel="0" collapsed="false">
      <c r="A38" s="19" t="s">
        <v>69</v>
      </c>
      <c r="B38" s="25" t="s">
        <v>70</v>
      </c>
      <c r="C38" s="20" t="n">
        <v>16400</v>
      </c>
    </row>
    <row r="39" customFormat="false" ht="41.5" hidden="false" customHeight="true" outlineLevel="0" collapsed="false">
      <c r="A39" s="19" t="s">
        <v>71</v>
      </c>
      <c r="B39" s="25" t="s">
        <v>72</v>
      </c>
      <c r="C39" s="20" t="n">
        <f aca="false">1402500+12341000+184143800+4493800+16400+30000000-184143800-16400+71979600+13769700+30000000-30000000+5104600+2698400+15708500-706800-4493800</f>
        <v>152297500</v>
      </c>
    </row>
    <row r="40" customFormat="false" ht="57.2" hidden="false" customHeight="true" outlineLevel="0" collapsed="false">
      <c r="A40" s="19" t="s">
        <v>73</v>
      </c>
      <c r="B40" s="25" t="s">
        <v>74</v>
      </c>
      <c r="C40" s="20" t="n">
        <f aca="false">19544600+933400+252000+13000000+91914700+686100+187500+47740300+2751800+1716736700+6276700+2819800+2309200-3792200+4650500+90691400-31900+870800-8012100-37246600+788900+17355000+97214100+794800+15800000-20600+710500+1628800+25528800-23400-10300+45102400-1877100-809100+3586700+18445900+147400+49600+39100+16700-307100+290400</f>
        <v>2176734200</v>
      </c>
    </row>
    <row r="41" s="26" customFormat="true" ht="130.15" hidden="false" customHeight="true" outlineLevel="0" collapsed="false">
      <c r="A41" s="19" t="s">
        <v>75</v>
      </c>
      <c r="B41" s="25" t="s">
        <v>76</v>
      </c>
      <c r="C41" s="20" t="n">
        <f aca="false">13979100-1355000-195100</f>
        <v>12429000</v>
      </c>
    </row>
    <row r="42" s="26" customFormat="true" ht="85.6" hidden="false" customHeight="true" outlineLevel="0" collapsed="false">
      <c r="A42" s="19" t="s">
        <v>77</v>
      </c>
      <c r="B42" s="25" t="s">
        <v>78</v>
      </c>
      <c r="C42" s="20" t="n">
        <f aca="false">37246600-355500+16700</f>
        <v>36907800</v>
      </c>
    </row>
    <row r="43" customFormat="false" ht="84.75" hidden="false" customHeight="true" outlineLevel="0" collapsed="false">
      <c r="A43" s="19" t="s">
        <v>79</v>
      </c>
      <c r="B43" s="25" t="s">
        <v>80</v>
      </c>
      <c r="C43" s="27" t="n">
        <f aca="false">7100+700</f>
        <v>7800</v>
      </c>
    </row>
    <row r="44" customFormat="false" ht="109.6" hidden="false" customHeight="true" outlineLevel="0" collapsed="false">
      <c r="A44" s="19" t="s">
        <v>81</v>
      </c>
      <c r="B44" s="25" t="s">
        <v>82</v>
      </c>
      <c r="C44" s="27" t="n">
        <f aca="false">8012100</f>
        <v>8012100</v>
      </c>
    </row>
    <row r="45" customFormat="false" ht="166.4" hidden="false" customHeight="true" outlineLevel="0" collapsed="false">
      <c r="A45" s="19" t="s">
        <v>83</v>
      </c>
      <c r="B45" s="25" t="s">
        <v>84</v>
      </c>
      <c r="C45" s="27" t="n">
        <f aca="false">49528100+49824900+4963200</f>
        <v>104316200</v>
      </c>
    </row>
    <row r="46" customFormat="false" ht="63.75" hidden="false" customHeight="true" outlineLevel="0" collapsed="false">
      <c r="A46" s="19" t="s">
        <v>85</v>
      </c>
      <c r="B46" s="25" t="s">
        <v>86</v>
      </c>
      <c r="C46" s="27" t="n">
        <f aca="false">111489700+2242000+8600+42200-9000+2297000-10300-10300-13200-57600-126500+67900-57600-10300-242100-4827600-2479800-48400-70500</f>
        <v>108184200</v>
      </c>
    </row>
    <row r="47" customFormat="false" ht="104" hidden="false" customHeight="true" outlineLevel="0" collapsed="false">
      <c r="A47" s="19" t="s">
        <v>87</v>
      </c>
      <c r="B47" s="19" t="s">
        <v>88</v>
      </c>
      <c r="C47" s="27" t="n">
        <f aca="false">7992200+377900+698840+2500000+249650+382670+1000000+19787480+324700+449800+300-716.49-918.99-1095.57+6303.95+25000+7200-7200-15000</f>
        <v>33777112.9</v>
      </c>
    </row>
    <row r="48" customFormat="false" ht="233.6" hidden="false" customHeight="true" outlineLevel="0" collapsed="false">
      <c r="A48" s="19" t="s">
        <v>89</v>
      </c>
      <c r="B48" s="19" t="s">
        <v>90</v>
      </c>
      <c r="C48" s="27" t="n">
        <v>2499800</v>
      </c>
    </row>
    <row r="49" customFormat="false" ht="48" hidden="false" customHeight="true" outlineLevel="0" collapsed="false">
      <c r="A49" s="19" t="s">
        <v>91</v>
      </c>
      <c r="B49" s="19" t="s">
        <v>92</v>
      </c>
      <c r="C49" s="27" t="n">
        <f aca="false">41200+8600000+300000+78400+41200+38600-10800</f>
        <v>9088600</v>
      </c>
    </row>
    <row r="50" customFormat="false" ht="41.5" hidden="false" customHeight="true" outlineLevel="0" collapsed="false">
      <c r="A50" s="19" t="s">
        <v>93</v>
      </c>
      <c r="B50" s="25" t="s">
        <v>94</v>
      </c>
      <c r="C50" s="27" t="n">
        <f aca="false">20000000+20000000-38900000</f>
        <v>1100000</v>
      </c>
    </row>
    <row r="51" customFormat="false" ht="141.75" hidden="false" customHeight="true" outlineLevel="0" collapsed="false">
      <c r="A51" s="19" t="s">
        <v>95</v>
      </c>
      <c r="B51" s="19" t="s">
        <v>96</v>
      </c>
      <c r="C51" s="27" t="n">
        <f aca="false">C52+C53+C54</f>
        <v>20200195.56</v>
      </c>
    </row>
    <row r="52" customFormat="false" ht="56.7" hidden="false" customHeight="true" outlineLevel="0" collapsed="false">
      <c r="A52" s="19" t="s">
        <v>97</v>
      </c>
      <c r="B52" s="19" t="s">
        <v>98</v>
      </c>
      <c r="C52" s="27" t="n">
        <f aca="false">16552318.66</f>
        <v>16552318.66</v>
      </c>
    </row>
    <row r="53" customFormat="false" ht="58.2" hidden="false" customHeight="true" outlineLevel="0" collapsed="false">
      <c r="A53" s="19" t="s">
        <v>99</v>
      </c>
      <c r="B53" s="19" t="s">
        <v>100</v>
      </c>
      <c r="C53" s="27" t="n">
        <f aca="false">3647876.9</f>
        <v>3647876.9</v>
      </c>
    </row>
    <row r="54" customFormat="false" ht="75" hidden="true" customHeight="false" outlineLevel="0" collapsed="false">
      <c r="A54" s="19" t="s">
        <v>101</v>
      </c>
      <c r="B54" s="19" t="s">
        <v>102</v>
      </c>
      <c r="C54" s="27"/>
    </row>
    <row r="55" customFormat="false" ht="74.6" hidden="false" customHeight="true" outlineLevel="0" collapsed="false">
      <c r="A55" s="19" t="s">
        <v>103</v>
      </c>
      <c r="B55" s="19" t="s">
        <v>104</v>
      </c>
      <c r="C55" s="27" t="n">
        <f aca="false">C65+C56+C58+C61+C60+C63</f>
        <v>-30956560.55</v>
      </c>
    </row>
    <row r="56" customFormat="false" ht="111.15" hidden="false" customHeight="true" outlineLevel="0" collapsed="false">
      <c r="A56" s="19" t="s">
        <v>105</v>
      </c>
      <c r="B56" s="19" t="s">
        <v>106</v>
      </c>
      <c r="C56" s="27" t="n">
        <f aca="false">-4748625.87</f>
        <v>-4748625.87</v>
      </c>
    </row>
    <row r="57" customFormat="false" ht="70.1" hidden="true" customHeight="true" outlineLevel="0" collapsed="false">
      <c r="A57" s="19" t="s">
        <v>107</v>
      </c>
      <c r="B57" s="19" t="s">
        <v>108</v>
      </c>
      <c r="C57" s="27"/>
    </row>
    <row r="58" customFormat="false" ht="123.1" hidden="false" customHeight="true" outlineLevel="0" collapsed="false">
      <c r="A58" s="19" t="s">
        <v>109</v>
      </c>
      <c r="B58" s="19" t="s">
        <v>110</v>
      </c>
      <c r="C58" s="27" t="n">
        <f aca="false">-141.8</f>
        <v>-141.8</v>
      </c>
    </row>
    <row r="59" customFormat="false" ht="99.25" hidden="true" customHeight="true" outlineLevel="0" collapsed="false">
      <c r="A59" s="19" t="s">
        <v>111</v>
      </c>
      <c r="B59" s="19" t="s">
        <v>112</v>
      </c>
      <c r="C59" s="27" t="n">
        <v>0</v>
      </c>
    </row>
    <row r="60" customFormat="false" ht="120.1" hidden="false" customHeight="true" outlineLevel="0" collapsed="false">
      <c r="A60" s="19" t="s">
        <v>113</v>
      </c>
      <c r="B60" s="19" t="s">
        <v>114</v>
      </c>
      <c r="C60" s="27" t="n">
        <f aca="false">-122961.56</f>
        <v>-122961.56</v>
      </c>
    </row>
    <row r="61" customFormat="false" ht="106.7" hidden="false" customHeight="true" outlineLevel="0" collapsed="false">
      <c r="A61" s="19" t="s">
        <v>115</v>
      </c>
      <c r="B61" s="19" t="s">
        <v>116</v>
      </c>
      <c r="C61" s="27" t="n">
        <f aca="false">-6356300.59</f>
        <v>-6356300.59</v>
      </c>
    </row>
    <row r="62" customFormat="false" ht="118.65" hidden="true" customHeight="true" outlineLevel="0" collapsed="false">
      <c r="A62" s="19" t="s">
        <v>117</v>
      </c>
      <c r="B62" s="19" t="s">
        <v>118</v>
      </c>
      <c r="C62" s="27"/>
    </row>
    <row r="63" customFormat="false" ht="232.8" hidden="false" customHeight="true" outlineLevel="0" collapsed="false">
      <c r="A63" s="19" t="s">
        <v>119</v>
      </c>
      <c r="B63" s="19" t="s">
        <v>90</v>
      </c>
      <c r="C63" s="27" t="n">
        <f aca="false">-12227.79</f>
        <v>-12227.79</v>
      </c>
    </row>
    <row r="64" customFormat="false" ht="105" hidden="true" customHeight="false" outlineLevel="0" collapsed="false">
      <c r="A64" s="19" t="s">
        <v>120</v>
      </c>
      <c r="B64" s="19" t="s">
        <v>121</v>
      </c>
      <c r="C64" s="27"/>
    </row>
    <row r="65" customFormat="false" ht="79.2" hidden="false" customHeight="true" outlineLevel="0" collapsed="false">
      <c r="A65" s="19" t="s">
        <v>122</v>
      </c>
      <c r="B65" s="19" t="s">
        <v>123</v>
      </c>
      <c r="C65" s="27" t="n">
        <f aca="false">-66631.94-15062.1-7951187.83-61800-382092.72-403166.71-10836361.64</f>
        <v>-19716302.94</v>
      </c>
    </row>
    <row r="66" customFormat="false" ht="17.35" hidden="false" customHeight="false" outlineLevel="0" collapsed="false">
      <c r="A66" s="28"/>
      <c r="B66" s="29" t="s">
        <v>124</v>
      </c>
      <c r="C66" s="30" t="n">
        <f aca="false">C7+C29</f>
        <v>5127904447.91</v>
      </c>
    </row>
    <row r="67" customFormat="false" ht="23.1" hidden="false" customHeight="true" outlineLevel="0" collapsed="false">
      <c r="A67" s="28"/>
      <c r="B67" s="29"/>
      <c r="C67" s="30"/>
    </row>
    <row r="68" customFormat="false" ht="15.95" hidden="false" customHeight="true" outlineLevel="0" collapsed="false">
      <c r="A68" s="3" t="s">
        <v>125</v>
      </c>
      <c r="B68" s="31"/>
      <c r="C68" s="30"/>
    </row>
    <row r="69" customFormat="false" ht="18" hidden="false" customHeight="true" outlineLevel="0" collapsed="false">
      <c r="A69" s="32" t="s">
        <v>126</v>
      </c>
      <c r="B69" s="32"/>
    </row>
    <row r="70" customFormat="false" ht="18" hidden="false" customHeight="true" outlineLevel="0" collapsed="false">
      <c r="A70" s="32" t="s">
        <v>127</v>
      </c>
      <c r="B70" s="32"/>
    </row>
    <row r="71" customFormat="false" ht="18" hidden="false" customHeight="true" outlineLevel="0" collapsed="false">
      <c r="A71" s="32" t="s">
        <v>128</v>
      </c>
      <c r="B71" s="32"/>
      <c r="C71" s="2" t="s">
        <v>129</v>
      </c>
    </row>
    <row r="72" customFormat="false" ht="18" hidden="false" customHeight="true" outlineLevel="0" collapsed="false"/>
    <row r="73" customFormat="false" ht="40.5" hidden="false" customHeight="tru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4:C4"/>
    <mergeCell ref="A69:B69"/>
    <mergeCell ref="A70:B70"/>
  </mergeCells>
  <printOptions headings="false" gridLines="false" gridLinesSet="true" horizontalCentered="false" verticalCentered="false"/>
  <pageMargins left="0.433333333333333" right="0.315277777777778" top="0.7875" bottom="0.7875" header="0.511805555555555" footer="0.511805555555555"/>
  <pageSetup paperSize="9" scale="86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625</TotalTime>
  <Application>LibreOffice/5.4.4.2$Windows_x86 LibreOffice_project/2524958677847fb3bb44820e40380acbe820f960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2025-12-25T13:51:38Z</cp:lastPrinted>
  <dcterms:modified xsi:type="dcterms:W3CDTF">2025-12-25T14:11:25Z</dcterms:modified>
  <cp:revision>205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